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Амантея\Справочные документы\Для сайта\Обоснование\"/>
    </mc:Choice>
  </mc:AlternateContent>
  <workbookProtection workbookAlgorithmName="SHA-512" workbookHashValue="graadwD45lP2WHwEbxbfFjfRzN+PbA2EAVR0zQT+BkdPrsP0HiMsQeErcaqO5se5CVeu+KbXjib6AmA+euh+EQ==" workbookSaltValue="rqu9jyulUNLQ72Q/tXGieQ==" workbookSpinCount="100000" lockStructure="1"/>
  <bookViews>
    <workbookView xWindow="0" yWindow="0" windowWidth="28776" windowHeight="12360"/>
  </bookViews>
  <sheets>
    <sheet name="Расчет НМЦК" sheetId="1" r:id="rId1"/>
  </sheets>
  <definedNames>
    <definedName name="_xlnm.Print_Area" localSheetId="0">'Расчет НМЦК'!$A$1:$K$65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" l="1"/>
  <c r="I29" i="1"/>
  <c r="I32" i="1"/>
  <c r="I35" i="1"/>
  <c r="I38" i="1"/>
  <c r="I41" i="1"/>
  <c r="I44" i="1"/>
  <c r="I47" i="1"/>
  <c r="I50" i="1"/>
  <c r="I53" i="1"/>
  <c r="I56" i="1"/>
  <c r="I23" i="1"/>
  <c r="J56" i="1" l="1"/>
  <c r="H56" i="1"/>
  <c r="K56" i="1" s="1"/>
  <c r="J53" i="1"/>
  <c r="H53" i="1"/>
  <c r="K53" i="1" s="1"/>
  <c r="J50" i="1"/>
  <c r="H50" i="1"/>
  <c r="K50" i="1" s="1"/>
  <c r="J47" i="1"/>
  <c r="H47" i="1"/>
  <c r="K47" i="1" s="1"/>
  <c r="J44" i="1"/>
  <c r="H44" i="1"/>
  <c r="K44" i="1" s="1"/>
  <c r="J41" i="1"/>
  <c r="H41" i="1"/>
  <c r="K41" i="1" s="1"/>
  <c r="J38" i="1"/>
  <c r="H38" i="1"/>
  <c r="K38" i="1" s="1"/>
  <c r="H35" i="1"/>
  <c r="K35" i="1" s="1"/>
  <c r="K32" i="1"/>
  <c r="H32" i="1"/>
  <c r="J32" i="1" s="1"/>
  <c r="K29" i="1"/>
  <c r="H29" i="1"/>
  <c r="J29" i="1" s="1"/>
  <c r="H26" i="1"/>
  <c r="J26" i="1" s="1"/>
  <c r="K26" i="1" l="1"/>
  <c r="J35" i="1"/>
  <c r="H23" i="1"/>
  <c r="L58" i="1" l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5" i="1"/>
  <c r="L34" i="1"/>
  <c r="L33" i="1"/>
  <c r="L32" i="1"/>
  <c r="L31" i="1"/>
  <c r="L30" i="1"/>
  <c r="L29" i="1"/>
  <c r="L28" i="1"/>
  <c r="L27" i="1"/>
  <c r="L26" i="1"/>
  <c r="L23" i="1"/>
  <c r="L25" i="1"/>
  <c r="L6" i="1" l="1"/>
  <c r="L7" i="1" l="1"/>
  <c r="J23" i="1" l="1"/>
  <c r="L24" i="1" s="1"/>
  <c r="L36" i="1" l="1"/>
  <c r="K23" i="1"/>
  <c r="K60" i="1" l="1"/>
</calcChain>
</file>

<file path=xl/sharedStrings.xml><?xml version="1.0" encoding="utf-8"?>
<sst xmlns="http://schemas.openxmlformats.org/spreadsheetml/2006/main" count="63" uniqueCount="30">
  <si>
    <t>№ пп</t>
  </si>
  <si>
    <t>Категории</t>
  </si>
  <si>
    <t>Цены поставщиков</t>
  </si>
  <si>
    <t>Наименование товара</t>
  </si>
  <si>
    <t>Количество товара</t>
  </si>
  <si>
    <t>Цена за единицу товара</t>
  </si>
  <si>
    <t>Определение Начальной Максимальной Цены Контракта (Договора) (НМЦК)</t>
  </si>
  <si>
    <t>Государственное бюджетное образовательное учреждение города Москвы</t>
  </si>
  <si>
    <t xml:space="preserve">Метод определения НМЦК: </t>
  </si>
  <si>
    <t>Метод сопоставимых рыночных цен</t>
  </si>
  <si>
    <t>Обоснование:</t>
  </si>
  <si>
    <t>Федеральный закон от 05.04.2013 № 44-ФЗ</t>
  </si>
  <si>
    <t>Приказ Министерства экономического развития РФ от 02.10.2013 №567</t>
  </si>
  <si>
    <t>Начальная (макс.) цена</t>
  </si>
  <si>
    <t>Коэфф. вариации</t>
  </si>
  <si>
    <t>Среднее квадратич. отклонение</t>
  </si>
  <si>
    <t>Ср. цена за единицу товара</t>
  </si>
  <si>
    <t>Расчетная Начальная (Максимальная) цена Контракта (Договора)</t>
  </si>
  <si>
    <t>Начальная (максимальная) цена контракта (договора) составляет __________ руб (__________ рублей __ копеек).</t>
  </si>
  <si>
    <t>Начальная (максимальная) цена контракта (договора) включает в себя все налоги, сборы и другие обязательные платежи, а так же все затраты, издержки и иные расходы Поставщика, в том числе сопутствующие, связанные с исполнением Договора, а так же стоимость доставки и выгрузки товара на склад Заказчика.</t>
  </si>
  <si>
    <t>Форма предоставлена: ООО "Амантея", www.amanteya.ru, +7 (966) 013-36-68</t>
  </si>
  <si>
    <t>Приложение №1 к Обоснованию №      от "     "                         20    г.</t>
  </si>
  <si>
    <t>Ответственный за проведение закупок  ________________________      ______________</t>
  </si>
  <si>
    <t>Среднее арифметическое значений стоимости услуг</t>
  </si>
  <si>
    <t>Определение однородности</t>
  </si>
  <si>
    <t>Среднее квадратичное отклонение</t>
  </si>
  <si>
    <t xml:space="preserve">Коэффициент вариации </t>
  </si>
  <si>
    <t>1. При определении НМЦК использовались формулы:</t>
  </si>
  <si>
    <t>2. Определение Начальной (максимальной) цены контракта:</t>
  </si>
  <si>
    <t>средняя общеобразовательная школа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</si>
</sst>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10" fontId="0" fillId="0" borderId="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ill="1"/>
    <xf numFmtId="0" fontId="0" fillId="0" borderId="0" xfId="0" applyBorder="1" applyAlignment="1">
      <alignment horizontal="right"/>
    </xf>
    <xf numFmtId="0" fontId="0" fillId="0" borderId="0" xfId="0" applyAlignment="1">
      <alignment horizontal="center"/>
    </xf>
    <xf numFmtId="4" fontId="0" fillId="0" borderId="1" xfId="0" applyNumberFormat="1" applyBorder="1" applyAlignment="1" applyProtection="1">
      <alignment horizontal="center"/>
      <protection locked="0"/>
    </xf>
    <xf numFmtId="4" fontId="0" fillId="0" borderId="0" xfId="0" applyNumberFormat="1" applyBorder="1"/>
    <xf numFmtId="0" fontId="3" fillId="0" borderId="7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1" xfId="0" applyBorder="1" applyAlignment="1" applyProtection="1">
      <alignment horizontal="center"/>
      <protection locked="0"/>
    </xf>
    <xf numFmtId="4" fontId="0" fillId="0" borderId="1" xfId="0" applyNumberForma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right"/>
      <protection locked="0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960121</xdr:colOff>
      <xdr:row>17</xdr:row>
      <xdr:rowOff>53340</xdr:rowOff>
    </xdr:from>
    <xdr:to>
      <xdr:col>2</xdr:col>
      <xdr:colOff>470535</xdr:colOff>
      <xdr:row>17</xdr:row>
      <xdr:rowOff>374328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3481" y="3162300"/>
          <a:ext cx="1074419" cy="320988"/>
        </a:xfrm>
        <a:prstGeom prst="rect">
          <a:avLst/>
        </a:prstGeom>
      </xdr:spPr>
    </xdr:pic>
    <xdr:clientData/>
  </xdr:twoCellAnchor>
  <xdr:twoCellAnchor editAs="oneCell">
    <xdr:from>
      <xdr:col>4</xdr:col>
      <xdr:colOff>434341</xdr:colOff>
      <xdr:row>17</xdr:row>
      <xdr:rowOff>7621</xdr:rowOff>
    </xdr:from>
    <xdr:to>
      <xdr:col>6</xdr:col>
      <xdr:colOff>15240</xdr:colOff>
      <xdr:row>17</xdr:row>
      <xdr:rowOff>514090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2361" y="3116581"/>
          <a:ext cx="1325879" cy="506469"/>
        </a:xfrm>
        <a:prstGeom prst="rect">
          <a:avLst/>
        </a:prstGeom>
      </xdr:spPr>
    </xdr:pic>
    <xdr:clientData/>
  </xdr:twoCellAnchor>
  <xdr:twoCellAnchor editAs="oneCell">
    <xdr:from>
      <xdr:col>7</xdr:col>
      <xdr:colOff>670561</xdr:colOff>
      <xdr:row>17</xdr:row>
      <xdr:rowOff>68581</xdr:rowOff>
    </xdr:from>
    <xdr:to>
      <xdr:col>8</xdr:col>
      <xdr:colOff>725805</xdr:colOff>
      <xdr:row>17</xdr:row>
      <xdr:rowOff>432582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1" y="3177541"/>
          <a:ext cx="822959" cy="364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5"/>
  <sheetViews>
    <sheetView tabSelected="1" workbookViewId="0">
      <selection activeCell="A3" sqref="A3:K3"/>
    </sheetView>
  </sheetViews>
  <sheetFormatPr defaultRowHeight="14.4" x14ac:dyDescent="0.3"/>
  <cols>
    <col min="1" max="1" width="3.109375" customWidth="1"/>
    <col min="2" max="2" width="22.88671875" customWidth="1"/>
    <col min="3" max="7" width="12.6640625" customWidth="1"/>
    <col min="8" max="8" width="11.109375" customWidth="1"/>
    <col min="9" max="9" width="12.109375" customWidth="1"/>
    <col min="10" max="10" width="9.6640625" customWidth="1"/>
    <col min="11" max="11" width="13.33203125" customWidth="1"/>
    <col min="12" max="12" width="39" customWidth="1"/>
    <col min="15" max="15" width="8.88671875" customWidth="1"/>
  </cols>
  <sheetData>
    <row r="1" spans="1:15" x14ac:dyDescent="0.3">
      <c r="A1" s="21" t="s">
        <v>20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3" spans="1:15" x14ac:dyDescent="0.3">
      <c r="A3" s="40" t="s">
        <v>21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5" spans="1:15" x14ac:dyDescent="0.3">
      <c r="A5" s="39" t="s">
        <v>6</v>
      </c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5" x14ac:dyDescent="0.3">
      <c r="A6" s="22" t="s">
        <v>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0">
        <f>IF(A6=0, "Нет названия учреждения", 0)</f>
        <v>0</v>
      </c>
      <c r="M6" s="20"/>
      <c r="N6" s="20"/>
      <c r="O6" s="20"/>
    </row>
    <row r="7" spans="1:15" x14ac:dyDescent="0.3">
      <c r="A7" s="22" t="s">
        <v>29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0">
        <f>IF(A7=0, "Нет названия учреждения", 0)</f>
        <v>0</v>
      </c>
      <c r="M7" s="20"/>
      <c r="N7" s="20"/>
      <c r="O7" s="20"/>
    </row>
    <row r="9" spans="1:15" x14ac:dyDescent="0.3">
      <c r="A9" s="25" t="s">
        <v>8</v>
      </c>
      <c r="B9" s="25"/>
      <c r="C9" s="25"/>
      <c r="D9" s="25"/>
      <c r="E9" s="25"/>
      <c r="F9" s="25"/>
      <c r="G9" s="25"/>
      <c r="H9" s="25"/>
      <c r="I9" s="25"/>
      <c r="J9" s="25"/>
      <c r="K9" s="25"/>
    </row>
    <row r="10" spans="1:15" x14ac:dyDescent="0.3">
      <c r="A10" s="41" t="s">
        <v>9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spans="1:15" x14ac:dyDescent="0.3">
      <c r="A11" s="25" t="s">
        <v>10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</row>
    <row r="12" spans="1:15" x14ac:dyDescent="0.3">
      <c r="A12" s="39" t="s">
        <v>11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</row>
    <row r="13" spans="1:15" x14ac:dyDescent="0.3">
      <c r="A13" s="39" t="s">
        <v>12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</row>
    <row r="15" spans="1:15" x14ac:dyDescent="0.3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</row>
    <row r="16" spans="1:15" x14ac:dyDescent="0.3">
      <c r="A16" s="11"/>
      <c r="B16" s="27" t="s">
        <v>23</v>
      </c>
      <c r="C16" s="27"/>
      <c r="D16" s="27"/>
      <c r="E16" s="26" t="s">
        <v>24</v>
      </c>
      <c r="F16" s="26"/>
      <c r="G16" s="26"/>
      <c r="H16" s="26"/>
      <c r="I16" s="26"/>
      <c r="J16" s="26"/>
      <c r="K16" s="11"/>
    </row>
    <row r="17" spans="1:18" x14ac:dyDescent="0.3">
      <c r="A17" s="11"/>
      <c r="B17" s="27"/>
      <c r="C17" s="27"/>
      <c r="D17" s="27"/>
      <c r="E17" s="26" t="s">
        <v>25</v>
      </c>
      <c r="F17" s="26"/>
      <c r="G17" s="26"/>
      <c r="H17" s="26" t="s">
        <v>26</v>
      </c>
      <c r="I17" s="26"/>
      <c r="J17" s="26"/>
      <c r="K17" s="11"/>
    </row>
    <row r="18" spans="1:18" ht="41.4" customHeight="1" x14ac:dyDescent="0.3">
      <c r="A18" s="11"/>
      <c r="B18" s="26"/>
      <c r="C18" s="26"/>
      <c r="D18" s="26"/>
      <c r="E18" s="26"/>
      <c r="F18" s="26"/>
      <c r="G18" s="26"/>
      <c r="H18" s="26"/>
      <c r="I18" s="26"/>
      <c r="J18" s="26"/>
      <c r="K18" s="11"/>
    </row>
    <row r="19" spans="1:18" x14ac:dyDescent="0.3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8" x14ac:dyDescent="0.3">
      <c r="A20" s="28" t="s">
        <v>28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</row>
    <row r="21" spans="1:18" x14ac:dyDescent="0.3">
      <c r="A21" s="38" t="s">
        <v>0</v>
      </c>
      <c r="B21" s="37" t="s">
        <v>1</v>
      </c>
      <c r="C21" s="37" t="s">
        <v>2</v>
      </c>
      <c r="D21" s="37"/>
      <c r="E21" s="37"/>
      <c r="F21" s="37"/>
      <c r="G21" s="37"/>
      <c r="H21" s="37" t="s">
        <v>16</v>
      </c>
      <c r="I21" s="37" t="s">
        <v>15</v>
      </c>
      <c r="J21" s="37" t="s">
        <v>14</v>
      </c>
      <c r="K21" s="37" t="s">
        <v>13</v>
      </c>
      <c r="L21" s="1"/>
      <c r="M21" s="1"/>
      <c r="N21" s="1"/>
      <c r="Q21" s="1"/>
      <c r="R21" s="1"/>
    </row>
    <row r="22" spans="1:18" ht="39.9" customHeight="1" x14ac:dyDescent="0.3">
      <c r="A22" s="38"/>
      <c r="B22" s="37"/>
      <c r="C22" s="19"/>
      <c r="D22" s="19"/>
      <c r="E22" s="19"/>
      <c r="F22" s="19"/>
      <c r="G22" s="19"/>
      <c r="H22" s="37"/>
      <c r="I22" s="37"/>
      <c r="J22" s="37"/>
      <c r="K22" s="37"/>
      <c r="L22" s="1"/>
      <c r="M22" s="1"/>
      <c r="N22" s="1"/>
      <c r="Q22" s="1"/>
      <c r="R22" s="1"/>
    </row>
    <row r="23" spans="1:18" x14ac:dyDescent="0.3">
      <c r="A23" s="36">
        <v>1</v>
      </c>
      <c r="B23" s="2" t="s">
        <v>3</v>
      </c>
      <c r="C23" s="33"/>
      <c r="D23" s="33"/>
      <c r="E23" s="33"/>
      <c r="F23" s="33"/>
      <c r="G23" s="33"/>
      <c r="H23" s="34">
        <f>IF(COUNT(C25:G25)=0, 0, ROUND(AVERAGE(C25:G25),2))</f>
        <v>0</v>
      </c>
      <c r="I23" s="34">
        <f>IF(COUNT(C25:G25)&lt;2,0,ROUND(STDEV(C25:G25),2))</f>
        <v>0</v>
      </c>
      <c r="J23" s="35">
        <f>IF(H23=0, 0, I23/H23)</f>
        <v>0</v>
      </c>
      <c r="K23" s="34">
        <f>H23*C24</f>
        <v>0</v>
      </c>
      <c r="L23" s="14">
        <f>IF(COUNT(C25:G25)&gt;0, IF(C23=0, "Нет наименования товара", 0), 0)</f>
        <v>0</v>
      </c>
      <c r="M23" s="16"/>
      <c r="N23" s="16"/>
      <c r="O23" s="16"/>
    </row>
    <row r="24" spans="1:18" x14ac:dyDescent="0.3">
      <c r="A24" s="36"/>
      <c r="B24" s="2" t="s">
        <v>4</v>
      </c>
      <c r="C24" s="33"/>
      <c r="D24" s="33"/>
      <c r="E24" s="33"/>
      <c r="F24" s="33"/>
      <c r="G24" s="33"/>
      <c r="H24" s="34"/>
      <c r="I24" s="34"/>
      <c r="J24" s="35"/>
      <c r="K24" s="34"/>
      <c r="L24" s="14">
        <f>IF(J23&gt;33%, "Коэффициент вариации больше 33%", 0)</f>
        <v>0</v>
      </c>
      <c r="M24" s="18"/>
      <c r="N24" s="18"/>
      <c r="O24" s="18"/>
    </row>
    <row r="25" spans="1:18" x14ac:dyDescent="0.3">
      <c r="A25" s="36"/>
      <c r="B25" s="2" t="s">
        <v>5</v>
      </c>
      <c r="C25" s="12"/>
      <c r="D25" s="12"/>
      <c r="E25" s="12"/>
      <c r="F25" s="12"/>
      <c r="G25" s="12"/>
      <c r="H25" s="34"/>
      <c r="I25" s="34"/>
      <c r="J25" s="35"/>
      <c r="K25" s="34"/>
      <c r="L25" s="17">
        <f>IF(COUNT(C25:G25)&lt;3, IF(COUNT(C25:G25)&gt;0, "Предложений от поставщиков меньше трех", 0), 0)</f>
        <v>0</v>
      </c>
      <c r="M25" s="15"/>
      <c r="N25" s="15"/>
      <c r="O25" s="15"/>
    </row>
    <row r="26" spans="1:18" x14ac:dyDescent="0.3">
      <c r="A26" s="36">
        <v>2</v>
      </c>
      <c r="B26" s="2" t="s">
        <v>3</v>
      </c>
      <c r="C26" s="33"/>
      <c r="D26" s="33"/>
      <c r="E26" s="33"/>
      <c r="F26" s="33"/>
      <c r="G26" s="33"/>
      <c r="H26" s="34">
        <f>IF(COUNT(C28:G28)=0, 0, ROUND(AVERAGE(C28:G28),2))</f>
        <v>0</v>
      </c>
      <c r="I26" s="34">
        <f t="shared" ref="I26" si="0">IF(COUNT(C28:G28)&lt;2,0,ROUND(STDEV(C28:G28),2))</f>
        <v>0</v>
      </c>
      <c r="J26" s="35">
        <f>IF(H26=0, 0, I26/H26)</f>
        <v>0</v>
      </c>
      <c r="K26" s="34">
        <f>H26*C27</f>
        <v>0</v>
      </c>
      <c r="L26" s="14">
        <f t="shared" ref="L26" si="1">IF(COUNT(C28:G28)&gt;0, IF(C26=0, "Нет наименования товара", 0), 0)</f>
        <v>0</v>
      </c>
      <c r="M26" s="15"/>
      <c r="N26" s="15"/>
      <c r="O26" s="15"/>
    </row>
    <row r="27" spans="1:18" x14ac:dyDescent="0.3">
      <c r="A27" s="36"/>
      <c r="B27" s="2" t="s">
        <v>4</v>
      </c>
      <c r="C27" s="33"/>
      <c r="D27" s="33"/>
      <c r="E27" s="33"/>
      <c r="F27" s="33"/>
      <c r="G27" s="33"/>
      <c r="H27" s="34"/>
      <c r="I27" s="34"/>
      <c r="J27" s="35"/>
      <c r="K27" s="34"/>
      <c r="L27" s="14">
        <f t="shared" ref="L27" si="2">IF(J26&gt;33%, "Коэффициент вариации больше 33%", 0)</f>
        <v>0</v>
      </c>
      <c r="M27" s="15"/>
      <c r="N27" s="15"/>
      <c r="O27" s="15"/>
    </row>
    <row r="28" spans="1:18" x14ac:dyDescent="0.3">
      <c r="A28" s="36"/>
      <c r="B28" s="2" t="s">
        <v>5</v>
      </c>
      <c r="C28" s="12"/>
      <c r="D28" s="12"/>
      <c r="E28" s="12"/>
      <c r="F28" s="12"/>
      <c r="G28" s="12"/>
      <c r="H28" s="34"/>
      <c r="I28" s="34"/>
      <c r="J28" s="35"/>
      <c r="K28" s="34"/>
      <c r="L28" s="17">
        <f t="shared" ref="L28" si="3">IF(COUNT(C28:G28)&lt;3, IF(COUNT(C28:G28)&gt;0, "Предложений от поставщиков меньше трех", 0), 0)</f>
        <v>0</v>
      </c>
      <c r="M28" s="15"/>
      <c r="N28" s="15"/>
      <c r="O28" s="15"/>
    </row>
    <row r="29" spans="1:18" x14ac:dyDescent="0.3">
      <c r="A29" s="36">
        <v>3</v>
      </c>
      <c r="B29" s="2" t="s">
        <v>3</v>
      </c>
      <c r="C29" s="33"/>
      <c r="D29" s="33"/>
      <c r="E29" s="33"/>
      <c r="F29" s="33"/>
      <c r="G29" s="33"/>
      <c r="H29" s="34">
        <f>IF(COUNT(C31:G31)=0, 0, ROUND(AVERAGE(C31:G31),2))</f>
        <v>0</v>
      </c>
      <c r="I29" s="34">
        <f t="shared" ref="I29" si="4">IF(COUNT(C31:G31)&lt;2,0,ROUND(STDEV(C31:G31),2))</f>
        <v>0</v>
      </c>
      <c r="J29" s="35">
        <f>IF(H29=0, 0, I29/H29)</f>
        <v>0</v>
      </c>
      <c r="K29" s="34">
        <f>H29*C30</f>
        <v>0</v>
      </c>
      <c r="L29" s="14">
        <f t="shared" ref="L29" si="5">IF(COUNT(C31:G31)&gt;0, IF(C29=0, "Нет наименования товара", 0), 0)</f>
        <v>0</v>
      </c>
      <c r="M29" s="15"/>
      <c r="N29" s="15"/>
      <c r="O29" s="15"/>
    </row>
    <row r="30" spans="1:18" x14ac:dyDescent="0.3">
      <c r="A30" s="36"/>
      <c r="B30" s="2" t="s">
        <v>4</v>
      </c>
      <c r="C30" s="33"/>
      <c r="D30" s="33"/>
      <c r="E30" s="33"/>
      <c r="F30" s="33"/>
      <c r="G30" s="33"/>
      <c r="H30" s="34"/>
      <c r="I30" s="34"/>
      <c r="J30" s="35"/>
      <c r="K30" s="34"/>
      <c r="L30" s="14">
        <f t="shared" ref="L30" si="6">IF(J29&gt;33%, "Коэффициент вариации больше 33%", 0)</f>
        <v>0</v>
      </c>
      <c r="M30" s="15"/>
      <c r="N30" s="15"/>
      <c r="O30" s="15"/>
    </row>
    <row r="31" spans="1:18" x14ac:dyDescent="0.3">
      <c r="A31" s="36"/>
      <c r="B31" s="2" t="s">
        <v>5</v>
      </c>
      <c r="C31" s="12"/>
      <c r="D31" s="12"/>
      <c r="E31" s="12"/>
      <c r="F31" s="12"/>
      <c r="G31" s="12"/>
      <c r="H31" s="34"/>
      <c r="I31" s="34"/>
      <c r="J31" s="35"/>
      <c r="K31" s="34"/>
      <c r="L31" s="17">
        <f t="shared" ref="L31" si="7">IF(COUNT(C31:G31)&lt;3, IF(COUNT(C31:G31)&gt;0, "Предложений от поставщиков меньше трех", 0), 0)</f>
        <v>0</v>
      </c>
      <c r="M31" s="15"/>
      <c r="N31" s="15"/>
      <c r="O31" s="15"/>
    </row>
    <row r="32" spans="1:18" x14ac:dyDescent="0.3">
      <c r="A32" s="36">
        <v>4</v>
      </c>
      <c r="B32" s="2" t="s">
        <v>3</v>
      </c>
      <c r="C32" s="33"/>
      <c r="D32" s="33"/>
      <c r="E32" s="33"/>
      <c r="F32" s="33"/>
      <c r="G32" s="33"/>
      <c r="H32" s="34">
        <f>IF(COUNT(C34:G34)=0, 0, ROUND(AVERAGE(C34:G34),2))</f>
        <v>0</v>
      </c>
      <c r="I32" s="34">
        <f t="shared" ref="I32" si="8">IF(COUNT(C34:G34)&lt;2,0,ROUND(STDEV(C34:G34),2))</f>
        <v>0</v>
      </c>
      <c r="J32" s="35">
        <f>IF(H32=0, 0, I32/H32)</f>
        <v>0</v>
      </c>
      <c r="K32" s="34">
        <f>H32*C33</f>
        <v>0</v>
      </c>
      <c r="L32" s="14">
        <f t="shared" ref="L32" si="9">IF(COUNT(C34:G34)&gt;0, IF(C32=0, "Нет наименования товара", 0), 0)</f>
        <v>0</v>
      </c>
      <c r="M32" s="15"/>
      <c r="N32" s="15"/>
      <c r="O32" s="15"/>
    </row>
    <row r="33" spans="1:15" x14ac:dyDescent="0.3">
      <c r="A33" s="36"/>
      <c r="B33" s="2" t="s">
        <v>4</v>
      </c>
      <c r="C33" s="33"/>
      <c r="D33" s="33"/>
      <c r="E33" s="33"/>
      <c r="F33" s="33"/>
      <c r="G33" s="33"/>
      <c r="H33" s="34"/>
      <c r="I33" s="34"/>
      <c r="J33" s="35"/>
      <c r="K33" s="34"/>
      <c r="L33" s="14">
        <f t="shared" ref="L33" si="10">IF(J32&gt;33%, "Коэффициент вариации больше 33%", 0)</f>
        <v>0</v>
      </c>
      <c r="M33" s="15"/>
      <c r="N33" s="15"/>
      <c r="O33" s="15"/>
    </row>
    <row r="34" spans="1:15" x14ac:dyDescent="0.3">
      <c r="A34" s="36"/>
      <c r="B34" s="2" t="s">
        <v>5</v>
      </c>
      <c r="C34" s="12"/>
      <c r="D34" s="12"/>
      <c r="E34" s="12"/>
      <c r="F34" s="12"/>
      <c r="G34" s="12"/>
      <c r="H34" s="34"/>
      <c r="I34" s="34"/>
      <c r="J34" s="35"/>
      <c r="K34" s="34"/>
      <c r="L34" s="17">
        <f t="shared" ref="L34" si="11">IF(COUNT(C34:G34)&lt;3, IF(COUNT(C34:G34)&gt;0, "Предложений от поставщиков меньше трех", 0), 0)</f>
        <v>0</v>
      </c>
      <c r="M34" s="15"/>
      <c r="N34" s="15"/>
      <c r="O34" s="15"/>
    </row>
    <row r="35" spans="1:15" x14ac:dyDescent="0.3">
      <c r="A35" s="36">
        <v>5</v>
      </c>
      <c r="B35" s="2" t="s">
        <v>3</v>
      </c>
      <c r="C35" s="33"/>
      <c r="D35" s="33"/>
      <c r="E35" s="33"/>
      <c r="F35" s="33"/>
      <c r="G35" s="33"/>
      <c r="H35" s="34">
        <f>IF(COUNT(C37:G37)=0, 0, ROUND(AVERAGE(C37:G37),2))</f>
        <v>0</v>
      </c>
      <c r="I35" s="34">
        <f t="shared" ref="I35" si="12">IF(COUNT(C37:G37)&lt;2,0,ROUND(STDEV(C37:G37),2))</f>
        <v>0</v>
      </c>
      <c r="J35" s="35">
        <f>IF(H35=0, 0, I35/H35)</f>
        <v>0</v>
      </c>
      <c r="K35" s="34">
        <f>H35*C36</f>
        <v>0</v>
      </c>
      <c r="L35" s="14">
        <f t="shared" ref="L35" si="13">IF(COUNT(C37:G37)&gt;0, IF(C35=0, "Нет наименования товара", 0), 0)</f>
        <v>0</v>
      </c>
      <c r="M35" s="15"/>
      <c r="N35" s="15"/>
      <c r="O35" s="15"/>
    </row>
    <row r="36" spans="1:15" x14ac:dyDescent="0.3">
      <c r="A36" s="36"/>
      <c r="B36" s="2" t="s">
        <v>4</v>
      </c>
      <c r="C36" s="33"/>
      <c r="D36" s="33"/>
      <c r="E36" s="33"/>
      <c r="F36" s="33"/>
      <c r="G36" s="33"/>
      <c r="H36" s="34"/>
      <c r="I36" s="34"/>
      <c r="J36" s="35"/>
      <c r="K36" s="34"/>
      <c r="L36" s="14">
        <f t="shared" ref="L36" si="14">IF(J35&gt;33%, "Коэффициент вариации больше 33%", 0)</f>
        <v>0</v>
      </c>
      <c r="M36" s="15"/>
      <c r="N36" s="15"/>
      <c r="O36" s="15"/>
    </row>
    <row r="37" spans="1:15" x14ac:dyDescent="0.3">
      <c r="A37" s="36"/>
      <c r="B37" s="2" t="s">
        <v>5</v>
      </c>
      <c r="C37" s="12"/>
      <c r="D37" s="12"/>
      <c r="E37" s="12"/>
      <c r="F37" s="12"/>
      <c r="G37" s="12"/>
      <c r="H37" s="34"/>
      <c r="I37" s="34"/>
      <c r="J37" s="35"/>
      <c r="K37" s="34"/>
      <c r="L37" s="17">
        <f t="shared" ref="L37" si="15">IF(COUNT(C37:G37)&lt;3, IF(COUNT(C37:G37)&gt;0, "Предложений от поставщиков меньше трех", 0), 0)</f>
        <v>0</v>
      </c>
      <c r="M37" s="15"/>
      <c r="N37" s="15"/>
      <c r="O37" s="15"/>
    </row>
    <row r="38" spans="1:15" x14ac:dyDescent="0.3">
      <c r="A38" s="36">
        <v>6</v>
      </c>
      <c r="B38" s="2" t="s">
        <v>3</v>
      </c>
      <c r="C38" s="33"/>
      <c r="D38" s="33"/>
      <c r="E38" s="33"/>
      <c r="F38" s="33"/>
      <c r="G38" s="33"/>
      <c r="H38" s="34">
        <f>IF(COUNT(C40:G40)=0, 0, ROUND(AVERAGE(C40:G40),2))</f>
        <v>0</v>
      </c>
      <c r="I38" s="34">
        <f t="shared" ref="I38" si="16">IF(COUNT(C40:G40)&lt;2,0,ROUND(STDEV(C40:G40),2))</f>
        <v>0</v>
      </c>
      <c r="J38" s="35">
        <f>IF(H38=0, 0, I38/H38)</f>
        <v>0</v>
      </c>
      <c r="K38" s="34">
        <f>H38*C39</f>
        <v>0</v>
      </c>
      <c r="L38" s="14">
        <f t="shared" ref="L38" si="17">IF(COUNT(C40:G40)&gt;0, IF(C38=0, "Нет наименования товара", 0), 0)</f>
        <v>0</v>
      </c>
      <c r="M38" s="15"/>
      <c r="N38" s="15"/>
      <c r="O38" s="15"/>
    </row>
    <row r="39" spans="1:15" x14ac:dyDescent="0.3">
      <c r="A39" s="36"/>
      <c r="B39" s="2" t="s">
        <v>4</v>
      </c>
      <c r="C39" s="33"/>
      <c r="D39" s="33"/>
      <c r="E39" s="33"/>
      <c r="F39" s="33"/>
      <c r="G39" s="33"/>
      <c r="H39" s="34"/>
      <c r="I39" s="34"/>
      <c r="J39" s="35"/>
      <c r="K39" s="34"/>
      <c r="L39" s="14">
        <f t="shared" ref="L39" si="18">IF(J38&gt;33%, "Коэффициент вариации больше 33%", 0)</f>
        <v>0</v>
      </c>
      <c r="M39" s="15"/>
      <c r="N39" s="15"/>
      <c r="O39" s="15"/>
    </row>
    <row r="40" spans="1:15" x14ac:dyDescent="0.3">
      <c r="A40" s="36"/>
      <c r="B40" s="2" t="s">
        <v>5</v>
      </c>
      <c r="C40" s="12"/>
      <c r="D40" s="12"/>
      <c r="E40" s="12"/>
      <c r="F40" s="12"/>
      <c r="G40" s="12"/>
      <c r="H40" s="34"/>
      <c r="I40" s="34"/>
      <c r="J40" s="35"/>
      <c r="K40" s="34"/>
      <c r="L40" s="17">
        <f t="shared" ref="L40" si="19">IF(COUNT(C40:G40)&lt;3, IF(COUNT(C40:G40)&gt;0, "Предложений от поставщиков меньше трех", 0), 0)</f>
        <v>0</v>
      </c>
      <c r="M40" s="15"/>
      <c r="N40" s="15"/>
      <c r="O40" s="15"/>
    </row>
    <row r="41" spans="1:15" x14ac:dyDescent="0.3">
      <c r="A41" s="36">
        <v>7</v>
      </c>
      <c r="B41" s="2" t="s">
        <v>3</v>
      </c>
      <c r="C41" s="33"/>
      <c r="D41" s="33"/>
      <c r="E41" s="33"/>
      <c r="F41" s="33"/>
      <c r="G41" s="33"/>
      <c r="H41" s="34">
        <f t="shared" ref="H41" si="20">IF(COUNT(C43:G43)=0, 0, ROUND(AVERAGE(C43:G43),2))</f>
        <v>0</v>
      </c>
      <c r="I41" s="34">
        <f t="shared" ref="I41" si="21">IF(COUNT(C43:G43)&lt;2,0,ROUND(STDEV(C43:G43),2))</f>
        <v>0</v>
      </c>
      <c r="J41" s="35">
        <f t="shared" ref="J41" si="22">IF(H41=0, 0, I41/H41)</f>
        <v>0</v>
      </c>
      <c r="K41" s="34">
        <f t="shared" ref="K41" si="23">H41*C42</f>
        <v>0</v>
      </c>
      <c r="L41" s="14">
        <f t="shared" ref="L41" si="24">IF(COUNT(C43:G43)&gt;0, IF(C41=0, "Нет наименования товара", 0), 0)</f>
        <v>0</v>
      </c>
      <c r="M41" s="15"/>
      <c r="N41" s="15"/>
      <c r="O41" s="15"/>
    </row>
    <row r="42" spans="1:15" x14ac:dyDescent="0.3">
      <c r="A42" s="36"/>
      <c r="B42" s="2" t="s">
        <v>4</v>
      </c>
      <c r="C42" s="33"/>
      <c r="D42" s="33"/>
      <c r="E42" s="33"/>
      <c r="F42" s="33"/>
      <c r="G42" s="33"/>
      <c r="H42" s="34"/>
      <c r="I42" s="34"/>
      <c r="J42" s="35"/>
      <c r="K42" s="34"/>
      <c r="L42" s="14">
        <f t="shared" ref="L42" si="25">IF(J41&gt;33%, "Коэффициент вариации больше 33%", 0)</f>
        <v>0</v>
      </c>
      <c r="M42" s="15"/>
      <c r="N42" s="15"/>
      <c r="O42" s="15"/>
    </row>
    <row r="43" spans="1:15" x14ac:dyDescent="0.3">
      <c r="A43" s="36"/>
      <c r="B43" s="2" t="s">
        <v>5</v>
      </c>
      <c r="C43" s="12"/>
      <c r="D43" s="12"/>
      <c r="E43" s="12"/>
      <c r="F43" s="12"/>
      <c r="G43" s="12"/>
      <c r="H43" s="34"/>
      <c r="I43" s="34"/>
      <c r="J43" s="35"/>
      <c r="K43" s="34"/>
      <c r="L43" s="17">
        <f t="shared" ref="L43" si="26">IF(COUNT(C43:G43)&lt;3, IF(COUNT(C43:G43)&gt;0, "Предложений от поставщиков меньше трех", 0), 0)</f>
        <v>0</v>
      </c>
      <c r="M43" s="15"/>
      <c r="N43" s="15"/>
      <c r="O43" s="15"/>
    </row>
    <row r="44" spans="1:15" x14ac:dyDescent="0.3">
      <c r="A44" s="36">
        <v>8</v>
      </c>
      <c r="B44" s="2" t="s">
        <v>3</v>
      </c>
      <c r="C44" s="33"/>
      <c r="D44" s="33"/>
      <c r="E44" s="33"/>
      <c r="F44" s="33"/>
      <c r="G44" s="33"/>
      <c r="H44" s="34">
        <f t="shared" ref="H44" si="27">IF(COUNT(C46:G46)=0, 0, ROUND(AVERAGE(C46:G46),2))</f>
        <v>0</v>
      </c>
      <c r="I44" s="34">
        <f t="shared" ref="I44" si="28">IF(COUNT(C46:G46)&lt;2,0,ROUND(STDEV(C46:G46),2))</f>
        <v>0</v>
      </c>
      <c r="J44" s="35">
        <f t="shared" ref="J44" si="29">IF(H44=0, 0, I44/H44)</f>
        <v>0</v>
      </c>
      <c r="K44" s="34">
        <f t="shared" ref="K44" si="30">H44*C45</f>
        <v>0</v>
      </c>
      <c r="L44" s="14">
        <f t="shared" ref="L44" si="31">IF(COUNT(C46:G46)&gt;0, IF(C44=0, "Нет наименования товара", 0), 0)</f>
        <v>0</v>
      </c>
      <c r="M44" s="15"/>
      <c r="N44" s="15"/>
      <c r="O44" s="15"/>
    </row>
    <row r="45" spans="1:15" x14ac:dyDescent="0.3">
      <c r="A45" s="36"/>
      <c r="B45" s="2" t="s">
        <v>4</v>
      </c>
      <c r="C45" s="33"/>
      <c r="D45" s="33"/>
      <c r="E45" s="33"/>
      <c r="F45" s="33"/>
      <c r="G45" s="33"/>
      <c r="H45" s="34"/>
      <c r="I45" s="34"/>
      <c r="J45" s="35"/>
      <c r="K45" s="34"/>
      <c r="L45" s="14">
        <f t="shared" ref="L45" si="32">IF(J44&gt;33%, "Коэффициент вариации больше 33%", 0)</f>
        <v>0</v>
      </c>
      <c r="M45" s="15"/>
      <c r="N45" s="15"/>
      <c r="O45" s="15"/>
    </row>
    <row r="46" spans="1:15" x14ac:dyDescent="0.3">
      <c r="A46" s="36"/>
      <c r="B46" s="2" t="s">
        <v>5</v>
      </c>
      <c r="C46" s="12"/>
      <c r="D46" s="12"/>
      <c r="E46" s="12"/>
      <c r="F46" s="12"/>
      <c r="G46" s="12"/>
      <c r="H46" s="34"/>
      <c r="I46" s="34"/>
      <c r="J46" s="35"/>
      <c r="K46" s="34"/>
      <c r="L46" s="17">
        <f t="shared" ref="L46" si="33">IF(COUNT(C46:G46)&lt;3, IF(COUNT(C46:G46)&gt;0, "Предложений от поставщиков меньше трех", 0), 0)</f>
        <v>0</v>
      </c>
      <c r="M46" s="15"/>
      <c r="N46" s="15"/>
      <c r="O46" s="15"/>
    </row>
    <row r="47" spans="1:15" x14ac:dyDescent="0.3">
      <c r="A47" s="36">
        <v>9</v>
      </c>
      <c r="B47" s="2" t="s">
        <v>3</v>
      </c>
      <c r="C47" s="33"/>
      <c r="D47" s="33"/>
      <c r="E47" s="33"/>
      <c r="F47" s="33"/>
      <c r="G47" s="33"/>
      <c r="H47" s="34">
        <f t="shared" ref="H47" si="34">IF(COUNT(C49:G49)=0, 0, ROUND(AVERAGE(C49:G49),2))</f>
        <v>0</v>
      </c>
      <c r="I47" s="34">
        <f t="shared" ref="I47" si="35">IF(COUNT(C49:G49)&lt;2,0,ROUND(STDEV(C49:G49),2))</f>
        <v>0</v>
      </c>
      <c r="J47" s="35">
        <f t="shared" ref="J47" si="36">IF(H47=0, 0, I47/H47)</f>
        <v>0</v>
      </c>
      <c r="K47" s="34">
        <f t="shared" ref="K47" si="37">H47*C48</f>
        <v>0</v>
      </c>
      <c r="L47" s="14">
        <f t="shared" ref="L47" si="38">IF(COUNT(C49:G49)&gt;0, IF(C47=0, "Нет наименования товара", 0), 0)</f>
        <v>0</v>
      </c>
      <c r="M47" s="15"/>
      <c r="N47" s="15"/>
      <c r="O47" s="15"/>
    </row>
    <row r="48" spans="1:15" x14ac:dyDescent="0.3">
      <c r="A48" s="36"/>
      <c r="B48" s="2" t="s">
        <v>4</v>
      </c>
      <c r="C48" s="33"/>
      <c r="D48" s="33"/>
      <c r="E48" s="33"/>
      <c r="F48" s="33"/>
      <c r="G48" s="33"/>
      <c r="H48" s="34"/>
      <c r="I48" s="34"/>
      <c r="J48" s="35"/>
      <c r="K48" s="34"/>
      <c r="L48" s="14">
        <f t="shared" ref="L48" si="39">IF(J47&gt;33%, "Коэффициент вариации больше 33%", 0)</f>
        <v>0</v>
      </c>
      <c r="M48" s="15"/>
      <c r="N48" s="15"/>
      <c r="O48" s="15"/>
    </row>
    <row r="49" spans="1:15" x14ac:dyDescent="0.3">
      <c r="A49" s="36"/>
      <c r="B49" s="2" t="s">
        <v>5</v>
      </c>
      <c r="C49" s="12"/>
      <c r="D49" s="12"/>
      <c r="E49" s="12"/>
      <c r="F49" s="12"/>
      <c r="G49" s="12"/>
      <c r="H49" s="34"/>
      <c r="I49" s="34"/>
      <c r="J49" s="35"/>
      <c r="K49" s="34"/>
      <c r="L49" s="17">
        <f t="shared" ref="L49" si="40">IF(COUNT(C49:G49)&lt;3, IF(COUNT(C49:G49)&gt;0, "Предложений от поставщиков меньше трех", 0), 0)</f>
        <v>0</v>
      </c>
      <c r="M49" s="15"/>
      <c r="N49" s="15"/>
      <c r="O49" s="15"/>
    </row>
    <row r="50" spans="1:15" x14ac:dyDescent="0.3">
      <c r="A50" s="36">
        <v>10</v>
      </c>
      <c r="B50" s="2" t="s">
        <v>3</v>
      </c>
      <c r="C50" s="33"/>
      <c r="D50" s="33"/>
      <c r="E50" s="33"/>
      <c r="F50" s="33"/>
      <c r="G50" s="33"/>
      <c r="H50" s="34">
        <f t="shared" ref="H50" si="41">IF(COUNT(C52:G52)=0, 0, ROUND(AVERAGE(C52:G52),2))</f>
        <v>0</v>
      </c>
      <c r="I50" s="34">
        <f t="shared" ref="I50" si="42">IF(COUNT(C52:G52)&lt;2,0,ROUND(STDEV(C52:G52),2))</f>
        <v>0</v>
      </c>
      <c r="J50" s="35">
        <f t="shared" ref="J50" si="43">IF(H50=0, 0, I50/H50)</f>
        <v>0</v>
      </c>
      <c r="K50" s="34">
        <f t="shared" ref="K50" si="44">H50*C51</f>
        <v>0</v>
      </c>
      <c r="L50" s="14">
        <f t="shared" ref="L50" si="45">IF(COUNT(C52:G52)&gt;0, IF(C50=0, "Нет наименования товара", 0), 0)</f>
        <v>0</v>
      </c>
      <c r="M50" s="15"/>
      <c r="N50" s="15"/>
      <c r="O50" s="15"/>
    </row>
    <row r="51" spans="1:15" x14ac:dyDescent="0.3">
      <c r="A51" s="36"/>
      <c r="B51" s="2" t="s">
        <v>4</v>
      </c>
      <c r="C51" s="33"/>
      <c r="D51" s="33"/>
      <c r="E51" s="33"/>
      <c r="F51" s="33"/>
      <c r="G51" s="33"/>
      <c r="H51" s="34"/>
      <c r="I51" s="34"/>
      <c r="J51" s="35"/>
      <c r="K51" s="34"/>
      <c r="L51" s="14">
        <f t="shared" ref="L51" si="46">IF(J50&gt;33%, "Коэффициент вариации больше 33%", 0)</f>
        <v>0</v>
      </c>
      <c r="M51" s="15"/>
      <c r="N51" s="15"/>
      <c r="O51" s="15"/>
    </row>
    <row r="52" spans="1:15" x14ac:dyDescent="0.3">
      <c r="A52" s="36"/>
      <c r="B52" s="2" t="s">
        <v>5</v>
      </c>
      <c r="C52" s="12"/>
      <c r="D52" s="12"/>
      <c r="E52" s="12"/>
      <c r="F52" s="12"/>
      <c r="G52" s="12"/>
      <c r="H52" s="34"/>
      <c r="I52" s="34"/>
      <c r="J52" s="35"/>
      <c r="K52" s="34"/>
      <c r="L52" s="17">
        <f t="shared" ref="L52" si="47">IF(COUNT(C52:G52)&lt;3, IF(COUNT(C52:G52)&gt;0, "Предложений от поставщиков меньше трех", 0), 0)</f>
        <v>0</v>
      </c>
      <c r="M52" s="15"/>
      <c r="N52" s="15"/>
      <c r="O52" s="15"/>
    </row>
    <row r="53" spans="1:15" x14ac:dyDescent="0.3">
      <c r="A53" s="30">
        <v>11</v>
      </c>
      <c r="B53" s="2" t="s">
        <v>3</v>
      </c>
      <c r="C53" s="33"/>
      <c r="D53" s="33"/>
      <c r="E53" s="33"/>
      <c r="F53" s="33"/>
      <c r="G53" s="33"/>
      <c r="H53" s="34">
        <f t="shared" ref="H53" si="48">IF(COUNT(C55:G55)=0, 0, ROUND(AVERAGE(C55:G55),2))</f>
        <v>0</v>
      </c>
      <c r="I53" s="34">
        <f t="shared" ref="I53" si="49">IF(COUNT(C55:G55)&lt;2,0,ROUND(STDEV(C55:G55),2))</f>
        <v>0</v>
      </c>
      <c r="J53" s="35">
        <f t="shared" ref="J53" si="50">IF(H53=0, 0, I53/H53)</f>
        <v>0</v>
      </c>
      <c r="K53" s="34">
        <f t="shared" ref="K53" si="51">H53*C54</f>
        <v>0</v>
      </c>
      <c r="L53" s="14">
        <f t="shared" ref="L53" si="52">IF(COUNT(C55:G55)&gt;0, IF(C53=0, "Нет наименования товара", 0), 0)</f>
        <v>0</v>
      </c>
      <c r="M53" s="15"/>
      <c r="N53" s="15"/>
      <c r="O53" s="15"/>
    </row>
    <row r="54" spans="1:15" x14ac:dyDescent="0.3">
      <c r="A54" s="31"/>
      <c r="B54" s="2" t="s">
        <v>4</v>
      </c>
      <c r="C54" s="33"/>
      <c r="D54" s="33"/>
      <c r="E54" s="33"/>
      <c r="F54" s="33"/>
      <c r="G54" s="33"/>
      <c r="H54" s="34"/>
      <c r="I54" s="34"/>
      <c r="J54" s="35"/>
      <c r="K54" s="34"/>
      <c r="L54" s="14">
        <f t="shared" ref="L54" si="53">IF(J53&gt;33%, "Коэффициент вариации больше 33%", 0)</f>
        <v>0</v>
      </c>
      <c r="M54" s="15"/>
      <c r="N54" s="15"/>
      <c r="O54" s="15"/>
    </row>
    <row r="55" spans="1:15" x14ac:dyDescent="0.3">
      <c r="A55" s="32"/>
      <c r="B55" s="2" t="s">
        <v>5</v>
      </c>
      <c r="C55" s="12"/>
      <c r="D55" s="12"/>
      <c r="E55" s="12"/>
      <c r="F55" s="12"/>
      <c r="G55" s="12"/>
      <c r="H55" s="34"/>
      <c r="I55" s="34"/>
      <c r="J55" s="35"/>
      <c r="K55" s="34"/>
      <c r="L55" s="17">
        <f t="shared" ref="L55" si="54">IF(COUNT(C55:G55)&lt;3, IF(COUNT(C55:G55)&gt;0, "Предложений от поставщиков меньше трех", 0), 0)</f>
        <v>0</v>
      </c>
      <c r="M55" s="15"/>
      <c r="N55" s="15"/>
      <c r="O55" s="15"/>
    </row>
    <row r="56" spans="1:15" x14ac:dyDescent="0.3">
      <c r="A56" s="30">
        <v>12</v>
      </c>
      <c r="B56" s="2" t="s">
        <v>3</v>
      </c>
      <c r="C56" s="33"/>
      <c r="D56" s="33"/>
      <c r="E56" s="33"/>
      <c r="F56" s="33"/>
      <c r="G56" s="33"/>
      <c r="H56" s="34">
        <f t="shared" ref="H56" si="55">IF(COUNT(C58:G58)=0, 0, ROUND(AVERAGE(C58:G58),2))</f>
        <v>0</v>
      </c>
      <c r="I56" s="34">
        <f t="shared" ref="I56" si="56">IF(COUNT(C58:G58)&lt;2,0,ROUND(STDEV(C58:G58),2))</f>
        <v>0</v>
      </c>
      <c r="J56" s="35">
        <f t="shared" ref="J56" si="57">IF(H56=0, 0, I56/H56)</f>
        <v>0</v>
      </c>
      <c r="K56" s="34">
        <f t="shared" ref="K56" si="58">H56*C57</f>
        <v>0</v>
      </c>
      <c r="L56" s="14">
        <f t="shared" ref="L56" si="59">IF(COUNT(C58:G58)&gt;0, IF(C56=0, "Нет наименования товара", 0), 0)</f>
        <v>0</v>
      </c>
      <c r="M56" s="15"/>
      <c r="N56" s="15"/>
      <c r="O56" s="15"/>
    </row>
    <row r="57" spans="1:15" x14ac:dyDescent="0.3">
      <c r="A57" s="31"/>
      <c r="B57" s="2" t="s">
        <v>4</v>
      </c>
      <c r="C57" s="33"/>
      <c r="D57" s="33"/>
      <c r="E57" s="33"/>
      <c r="F57" s="33"/>
      <c r="G57" s="33"/>
      <c r="H57" s="34"/>
      <c r="I57" s="34"/>
      <c r="J57" s="35"/>
      <c r="K57" s="34"/>
      <c r="L57" s="14">
        <f t="shared" ref="L57" si="60">IF(J56&gt;33%, "Коэффициент вариации больше 33%", 0)</f>
        <v>0</v>
      </c>
      <c r="M57" s="15"/>
      <c r="N57" s="15"/>
      <c r="O57" s="15"/>
    </row>
    <row r="58" spans="1:15" x14ac:dyDescent="0.3">
      <c r="A58" s="32"/>
      <c r="B58" s="2" t="s">
        <v>5</v>
      </c>
      <c r="C58" s="12"/>
      <c r="D58" s="12"/>
      <c r="E58" s="12"/>
      <c r="F58" s="12"/>
      <c r="G58" s="12"/>
      <c r="H58" s="34"/>
      <c r="I58" s="34"/>
      <c r="J58" s="35"/>
      <c r="K58" s="34"/>
      <c r="L58" s="17">
        <f t="shared" ref="L58" si="61">IF(COUNT(C58:G58)&lt;3, IF(COUNT(C58:G58)&gt;0, "Предложений от поставщиков меньше трех", 0), 0)</f>
        <v>0</v>
      </c>
      <c r="M58" s="15"/>
      <c r="N58" s="15"/>
      <c r="O58" s="15"/>
    </row>
    <row r="59" spans="1:15" x14ac:dyDescent="0.3">
      <c r="A59" s="3"/>
      <c r="B59" s="4"/>
      <c r="C59" s="5"/>
      <c r="D59" s="5"/>
      <c r="E59" s="5"/>
      <c r="F59" s="5"/>
      <c r="G59" s="5"/>
      <c r="H59" s="5"/>
      <c r="I59" s="5"/>
      <c r="J59" s="6"/>
      <c r="K59" s="7"/>
    </row>
    <row r="60" spans="1:15" x14ac:dyDescent="0.3">
      <c r="A60" s="29" t="s">
        <v>17</v>
      </c>
      <c r="B60" s="29"/>
      <c r="C60" s="29"/>
      <c r="D60" s="29"/>
      <c r="E60" s="29"/>
      <c r="F60" s="29"/>
      <c r="G60" s="29"/>
      <c r="H60" s="29"/>
      <c r="I60" s="29"/>
      <c r="J60" s="29"/>
      <c r="K60" s="13">
        <f>SUM(K23:K58)</f>
        <v>0</v>
      </c>
      <c r="L60" s="8"/>
    </row>
    <row r="62" spans="1:15" ht="26.4" customHeight="1" x14ac:dyDescent="0.3">
      <c r="A62" s="24" t="s">
        <v>18</v>
      </c>
      <c r="B62" s="24"/>
      <c r="C62" s="24"/>
      <c r="D62" s="24"/>
      <c r="E62" s="24"/>
      <c r="F62" s="24"/>
      <c r="G62" s="24"/>
      <c r="H62" s="24"/>
      <c r="I62" s="24"/>
      <c r="J62" s="24"/>
      <c r="K62" s="10"/>
    </row>
    <row r="63" spans="1:15" s="9" customFormat="1" ht="42" customHeight="1" x14ac:dyDescent="0.3">
      <c r="A63" s="23" t="s">
        <v>19</v>
      </c>
      <c r="B63" s="23"/>
      <c r="C63" s="23"/>
      <c r="D63" s="23"/>
      <c r="E63" s="23"/>
      <c r="F63" s="23"/>
      <c r="G63" s="23"/>
      <c r="H63" s="23"/>
      <c r="I63" s="23"/>
      <c r="J63" s="23"/>
      <c r="K63" s="10"/>
    </row>
    <row r="65" spans="1:11" x14ac:dyDescent="0.3">
      <c r="A65" s="22" t="s">
        <v>22</v>
      </c>
      <c r="B65" s="22"/>
      <c r="C65" s="22"/>
      <c r="D65" s="22"/>
      <c r="E65" s="22"/>
      <c r="F65" s="22"/>
      <c r="G65" s="22"/>
      <c r="H65" s="22"/>
      <c r="I65" s="22"/>
      <c r="J65" s="22"/>
      <c r="K65" s="22"/>
    </row>
  </sheetData>
  <sheetProtection algorithmName="SHA-512" hashValue="nSqcVvQpMaDcs1ITXm/gtPYnr492jN1QvTHp/2UfWfO70+IzsAhDwOJRB6scLYLAhyBFs8mATtqw1tstbUmH+w==" saltValue="ertIl9TnPT7ywWyuIcdbxw==" spinCount="100000" sheet="1" objects="1" scenarios="1" selectLockedCells="1"/>
  <mergeCells count="116">
    <mergeCell ref="A11:K11"/>
    <mergeCell ref="A12:K12"/>
    <mergeCell ref="A13:K13"/>
    <mergeCell ref="A3:K3"/>
    <mergeCell ref="A5:K5"/>
    <mergeCell ref="A6:K6"/>
    <mergeCell ref="A7:K7"/>
    <mergeCell ref="A9:K9"/>
    <mergeCell ref="A10:K10"/>
    <mergeCell ref="K23:K25"/>
    <mergeCell ref="A23:A25"/>
    <mergeCell ref="B21:B22"/>
    <mergeCell ref="H21:H22"/>
    <mergeCell ref="I21:I22"/>
    <mergeCell ref="J21:J22"/>
    <mergeCell ref="K21:K22"/>
    <mergeCell ref="A21:A22"/>
    <mergeCell ref="C21:G21"/>
    <mergeCell ref="C23:G23"/>
    <mergeCell ref="C24:G24"/>
    <mergeCell ref="H23:H25"/>
    <mergeCell ref="I23:I25"/>
    <mergeCell ref="J23:J25"/>
    <mergeCell ref="A29:A31"/>
    <mergeCell ref="C29:G29"/>
    <mergeCell ref="H29:H31"/>
    <mergeCell ref="I29:I31"/>
    <mergeCell ref="J29:J31"/>
    <mergeCell ref="K29:K31"/>
    <mergeCell ref="C30:G30"/>
    <mergeCell ref="A26:A28"/>
    <mergeCell ref="C26:G26"/>
    <mergeCell ref="H26:H28"/>
    <mergeCell ref="I26:I28"/>
    <mergeCell ref="J26:J28"/>
    <mergeCell ref="K26:K28"/>
    <mergeCell ref="C27:G27"/>
    <mergeCell ref="A35:A37"/>
    <mergeCell ref="C35:G35"/>
    <mergeCell ref="H35:H37"/>
    <mergeCell ref="I35:I37"/>
    <mergeCell ref="J35:J37"/>
    <mergeCell ref="K35:K37"/>
    <mergeCell ref="C36:G36"/>
    <mergeCell ref="A32:A34"/>
    <mergeCell ref="C32:G32"/>
    <mergeCell ref="H32:H34"/>
    <mergeCell ref="I32:I34"/>
    <mergeCell ref="J32:J34"/>
    <mergeCell ref="K32:K34"/>
    <mergeCell ref="C33:G33"/>
    <mergeCell ref="A41:A43"/>
    <mergeCell ref="C41:G41"/>
    <mergeCell ref="H41:H43"/>
    <mergeCell ref="I41:I43"/>
    <mergeCell ref="J41:J43"/>
    <mergeCell ref="K41:K43"/>
    <mergeCell ref="C42:G42"/>
    <mergeCell ref="A38:A40"/>
    <mergeCell ref="C38:G38"/>
    <mergeCell ref="H38:H40"/>
    <mergeCell ref="I38:I40"/>
    <mergeCell ref="J38:J40"/>
    <mergeCell ref="K38:K40"/>
    <mergeCell ref="C39:G39"/>
    <mergeCell ref="A47:A49"/>
    <mergeCell ref="C47:G47"/>
    <mergeCell ref="H47:H49"/>
    <mergeCell ref="I47:I49"/>
    <mergeCell ref="J47:J49"/>
    <mergeCell ref="K47:K49"/>
    <mergeCell ref="C48:G48"/>
    <mergeCell ref="A44:A46"/>
    <mergeCell ref="C44:G44"/>
    <mergeCell ref="H44:H46"/>
    <mergeCell ref="I44:I46"/>
    <mergeCell ref="J44:J46"/>
    <mergeCell ref="K44:K46"/>
    <mergeCell ref="C45:G45"/>
    <mergeCell ref="C53:G53"/>
    <mergeCell ref="H53:H55"/>
    <mergeCell ref="I53:I55"/>
    <mergeCell ref="J53:J55"/>
    <mergeCell ref="K53:K55"/>
    <mergeCell ref="C54:G54"/>
    <mergeCell ref="A50:A52"/>
    <mergeCell ref="C50:G50"/>
    <mergeCell ref="H50:H52"/>
    <mergeCell ref="I50:I52"/>
    <mergeCell ref="J50:J52"/>
    <mergeCell ref="K50:K52"/>
    <mergeCell ref="C51:G51"/>
    <mergeCell ref="L7:O7"/>
    <mergeCell ref="L6:O6"/>
    <mergeCell ref="A1:K1"/>
    <mergeCell ref="A65:K65"/>
    <mergeCell ref="A63:J63"/>
    <mergeCell ref="A62:J62"/>
    <mergeCell ref="A15:K15"/>
    <mergeCell ref="E17:G17"/>
    <mergeCell ref="H17:J17"/>
    <mergeCell ref="E16:J16"/>
    <mergeCell ref="B16:D17"/>
    <mergeCell ref="B18:D18"/>
    <mergeCell ref="E18:G18"/>
    <mergeCell ref="H18:J18"/>
    <mergeCell ref="A20:K20"/>
    <mergeCell ref="A60:J60"/>
    <mergeCell ref="A56:A58"/>
    <mergeCell ref="C56:G56"/>
    <mergeCell ref="H56:H58"/>
    <mergeCell ref="I56:I58"/>
    <mergeCell ref="J56:J58"/>
    <mergeCell ref="K56:K58"/>
    <mergeCell ref="C57:G57"/>
    <mergeCell ref="A53:A55"/>
  </mergeCells>
  <conditionalFormatting sqref="J23:J25">
    <cfRule type="cellIs" dxfId="11" priority="20" operator="greaterThan">
      <formula>0.33</formula>
    </cfRule>
    <cfRule type="colorScale" priority="21">
      <colorScale>
        <cfvo type="num" val="&quot;&gt;33&quot;"/>
        <cfvo type="max"/>
        <color rgb="FFFF0000"/>
        <color rgb="FFFFEF9C"/>
      </colorScale>
    </cfRule>
  </conditionalFormatting>
  <conditionalFormatting sqref="L7:O7">
    <cfRule type="cellIs" dxfId="10" priority="17" operator="greaterThan">
      <formula>0</formula>
    </cfRule>
  </conditionalFormatting>
  <conditionalFormatting sqref="M25:O58">
    <cfRule type="cellIs" dxfId="9" priority="16" operator="greaterThan">
      <formula>0</formula>
    </cfRule>
  </conditionalFormatting>
  <conditionalFormatting sqref="L6:O6">
    <cfRule type="cellIs" dxfId="8" priority="15" operator="greaterThan">
      <formula>0</formula>
    </cfRule>
  </conditionalFormatting>
  <conditionalFormatting sqref="L23:L25">
    <cfRule type="cellIs" dxfId="7" priority="14" operator="greaterThan">
      <formula>0</formula>
    </cfRule>
  </conditionalFormatting>
  <conditionalFormatting sqref="L26:L58">
    <cfRule type="cellIs" dxfId="6" priority="13" operator="greaterThan">
      <formula>0</formula>
    </cfRule>
  </conditionalFormatting>
  <conditionalFormatting sqref="J26:J28">
    <cfRule type="cellIs" dxfId="5" priority="11" operator="greaterThan">
      <formula>0.33</formula>
    </cfRule>
    <cfRule type="colorScale" priority="12">
      <colorScale>
        <cfvo type="num" val="&quot;&gt;33&quot;"/>
        <cfvo type="max"/>
        <color rgb="FFFF0000"/>
        <color rgb="FFFFEF9C"/>
      </colorScale>
    </cfRule>
  </conditionalFormatting>
  <conditionalFormatting sqref="J29:J31">
    <cfRule type="cellIs" dxfId="4" priority="9" operator="greaterThan">
      <formula>0.33</formula>
    </cfRule>
    <cfRule type="colorScale" priority="10">
      <colorScale>
        <cfvo type="num" val="&quot;&gt;33&quot;"/>
        <cfvo type="max"/>
        <color rgb="FFFF0000"/>
        <color rgb="FFFFEF9C"/>
      </colorScale>
    </cfRule>
  </conditionalFormatting>
  <conditionalFormatting sqref="J32:J34">
    <cfRule type="cellIs" dxfId="3" priority="7" operator="greaterThan">
      <formula>0.33</formula>
    </cfRule>
    <cfRule type="colorScale" priority="8">
      <colorScale>
        <cfvo type="num" val="&quot;&gt;33&quot;"/>
        <cfvo type="max"/>
        <color rgb="FFFF0000"/>
        <color rgb="FFFFEF9C"/>
      </colorScale>
    </cfRule>
  </conditionalFormatting>
  <conditionalFormatting sqref="J35:J37">
    <cfRule type="cellIs" dxfId="2" priority="5" operator="greaterThan">
      <formula>0.33</formula>
    </cfRule>
    <cfRule type="colorScale" priority="6">
      <colorScale>
        <cfvo type="num" val="&quot;&gt;33&quot;"/>
        <cfvo type="max"/>
        <color rgb="FFFF0000"/>
        <color rgb="FFFFEF9C"/>
      </colorScale>
    </cfRule>
  </conditionalFormatting>
  <conditionalFormatting sqref="J38:J40">
    <cfRule type="cellIs" dxfId="1" priority="3" operator="greaterThan">
      <formula>0.33</formula>
    </cfRule>
    <cfRule type="colorScale" priority="4">
      <colorScale>
        <cfvo type="num" val="&quot;&gt;33&quot;"/>
        <cfvo type="max"/>
        <color rgb="FFFF0000"/>
        <color rgb="FFFFEF9C"/>
      </colorScale>
    </cfRule>
  </conditionalFormatting>
  <conditionalFormatting sqref="J41:J58">
    <cfRule type="cellIs" dxfId="0" priority="1" operator="greaterThan">
      <formula>0.33</formula>
    </cfRule>
    <cfRule type="colorScale" priority="2">
      <colorScale>
        <cfvo type="num" val="&quot;&gt;33&quot;"/>
        <cfvo type="max"/>
        <color rgb="FFFF0000"/>
        <color rgb="FFFFEF9C"/>
      </colorScale>
    </cfRule>
  </conditionalFormatting>
  <pageMargins left="0.7" right="0.7" top="0.75" bottom="0.75" header="0.3" footer="0.3"/>
  <pageSetup paperSize="9"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Расчет НМЦК</vt:lpstr>
      <vt:lpstr>'Расчет НМЦК'!Область_печати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Павел</cp:lastModifiedBy>
  <cp:lastPrinted>2014-04-07T10:35:46Z</cp:lastPrinted>
  <dcterms:created xsi:type="dcterms:W3CDTF">2014-04-01T07:47:19Z</dcterms:created>
  <dcterms:modified xsi:type="dcterms:W3CDTF">2014-05-14T20:53:31Z</dcterms:modified>
</cp:coreProperties>
</file>