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Амантея\Справочные документы\Для сайта\ПГ\"/>
    </mc:Choice>
  </mc:AlternateContent>
  <workbookProtection workbookAlgorithmName="SHA-512" workbookHashValue="xIa4cDuCoCFJZlx8kFOn40ikHxA/aItOzPM/mBQccGGH7SEIlWw7TvkpNi+JYbWc+y8eBMIo6X4CYRQRQfmNug==" workbookSaltValue="DnHNMTsa2XUTs9xs32vqYQ==" workbookSpinCount="100000" lockStructure="1"/>
  <bookViews>
    <workbookView xWindow="0" yWindow="0" windowWidth="23040" windowHeight="9408"/>
  </bookViews>
  <sheets>
    <sheet name="Составление Плана-Графика" sheetId="1" r:id="rId1"/>
    <sheet name="Расшифровка КОСГУ" sheetId="2" r:id="rId2"/>
  </sheets>
  <definedNames>
    <definedName name="КОСГУ">'Расшифровка КОСГУ'!$A$7:$A$13</definedName>
    <definedName name="_xlnm.Print_Area" localSheetId="0">'Составление Плана-Графика'!$A$1:$K$82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15" i="1" l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F12" i="1"/>
  <c r="H11" i="1"/>
  <c r="J11" i="1" s="1"/>
  <c r="K11" i="1" s="1"/>
  <c r="H10" i="1"/>
  <c r="J10" i="1" s="1"/>
  <c r="K10" i="1" s="1"/>
  <c r="H8" i="1"/>
  <c r="H9" i="1"/>
  <c r="J9" i="1" s="1"/>
  <c r="K9" i="1" s="1"/>
  <c r="F15" i="1"/>
  <c r="F14" i="1"/>
  <c r="F13" i="1"/>
  <c r="F11" i="1"/>
  <c r="F10" i="1"/>
  <c r="F9" i="1"/>
  <c r="F8" i="1"/>
  <c r="L13" i="1" l="1"/>
  <c r="L12" i="1"/>
  <c r="L15" i="1"/>
  <c r="L11" i="1"/>
  <c r="L14" i="1"/>
  <c r="L10" i="1"/>
  <c r="L9" i="1"/>
  <c r="I9" i="1"/>
  <c r="I13" i="1"/>
  <c r="I15" i="1"/>
  <c r="I11" i="1"/>
  <c r="I12" i="1"/>
  <c r="I14" i="1"/>
  <c r="I1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27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E20" i="1"/>
  <c r="F20" i="1" s="1"/>
  <c r="E19" i="1"/>
  <c r="F19" i="1" s="1"/>
  <c r="E18" i="1"/>
  <c r="F18" i="1" s="1"/>
  <c r="E17" i="1"/>
  <c r="F17" i="1" s="1"/>
  <c r="L17" i="1" l="1"/>
  <c r="L18" i="1"/>
  <c r="L19" i="1"/>
  <c r="L20" i="1"/>
  <c r="J20" i="1"/>
  <c r="K20" i="1" s="1"/>
  <c r="I8" i="1" l="1"/>
  <c r="J8" i="1"/>
  <c r="K8" i="1" s="1"/>
  <c r="L8" i="1" l="1"/>
</calcChain>
</file>

<file path=xl/sharedStrings.xml><?xml version="1.0" encoding="utf-8"?>
<sst xmlns="http://schemas.openxmlformats.org/spreadsheetml/2006/main" count="224" uniqueCount="205">
  <si>
    <t>Запрос котировок</t>
  </si>
  <si>
    <t>Наименование потребности</t>
  </si>
  <si>
    <t>Сумма</t>
  </si>
  <si>
    <t>№ п/п</t>
  </si>
  <si>
    <t>Закупка до 100 тыс. руб. (пп. 4 п. 1 ст. 93), не более</t>
  </si>
  <si>
    <t>Закупки у монополистов</t>
  </si>
  <si>
    <t>Закупка до 400 тыс. руб. (пп. 5 п. 1 ст. 93), не более</t>
  </si>
  <si>
    <t>%</t>
  </si>
  <si>
    <t>Закупка до 400 тыс. руб.</t>
  </si>
  <si>
    <t>Закупка до 100 тыс. руб.</t>
  </si>
  <si>
    <t>СМП</t>
  </si>
  <si>
    <t>Общий объем закупок</t>
  </si>
  <si>
    <t>В том числе:</t>
  </si>
  <si>
    <t>Осталось запланировать</t>
  </si>
  <si>
    <t>Фактически запланировано</t>
  </si>
  <si>
    <t>Мосэнергосбыт</t>
  </si>
  <si>
    <t>Мосводоканал</t>
  </si>
  <si>
    <t>МОЭК</t>
  </si>
  <si>
    <t>Покупка мебели</t>
  </si>
  <si>
    <t>для Государственного бюджетного образовательного учреждения города Москвы</t>
  </si>
  <si>
    <t>Техническое обслуживание</t>
  </si>
  <si>
    <t>ТО Вентиляции</t>
  </si>
  <si>
    <t>Обучение</t>
  </si>
  <si>
    <t>Покупка хоз. товаров</t>
  </si>
  <si>
    <t>Покупка канц. товаров</t>
  </si>
  <si>
    <t>Транспортные услуги</t>
  </si>
  <si>
    <t>Форма предоставлена: ООО "Амантея", www.amanteya.ru, +7 (966) 013-36-68</t>
  </si>
  <si>
    <t>Формирование Плана-графика в соответствии с Федеральным Законом от 5 апреля 2013г. №44-ФЗ</t>
  </si>
  <si>
    <t>Плановая цена контракта</t>
  </si>
  <si>
    <t>Запрос котировок (ст. 72), не более</t>
  </si>
  <si>
    <t>Электронный аукцион</t>
  </si>
  <si>
    <t>Конкурс     Запрос предл.</t>
  </si>
  <si>
    <t>Электронный аукцион (ст. 59)</t>
  </si>
  <si>
    <t>Конкурс / Запрос предложений (ст . 48, 83)</t>
  </si>
  <si>
    <t>Закупки у монополистов (п. 1 ст. 93 кроме пп. 4 и 5)</t>
  </si>
  <si>
    <t>Закупки среди СМП (п. 1 ст. 30), не менее</t>
  </si>
  <si>
    <t>КОСГУ</t>
  </si>
  <si>
    <t>Расшифровка кодов КОСГУ</t>
  </si>
  <si>
    <t>Расшифровка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</si>
  <si>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</si>
  <si>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</si>
  <si>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</si>
  <si>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</si>
  <si>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</si>
  <si>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</si>
  <si>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220 (221-226)</t>
  </si>
  <si>
    <t>300 (310-340)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</si>
  <si>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</si>
  <si>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</si>
  <si>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</si>
  <si>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</si>
  <si>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пересылка почтовых отправлений (включая расходы на упаковку почтового отправления)</t>
  </si>
  <si>
    <t>оплата маркированных почтовых уведомлений при пересылке отправлений с уведомлением</t>
  </si>
  <si>
    <t>пересылка пенсий и пособий</t>
  </si>
  <si>
    <t>пересылка почтовой корреспонденции с использованием франкировальной машины</t>
  </si>
  <si>
    <t>приобретение почтовых марок и маркированных конвертов, маркированных почтовых бланков</t>
  </si>
  <si>
    <t>услуги фельдъегерской и специальной связи</t>
  </si>
  <si>
    <t>абонентская плата за пользование почтовыми абонентскими ящиками</t>
  </si>
  <si>
    <t>абонентская и повременная плата за использование линий связи</t>
  </si>
  <si>
    <t>плата за предоставление доступа и использование линий связи, передачу данных по каналам связи</t>
  </si>
  <si>
    <t>плата за регистрацию сокращенного телеграфного адреса, факсов, модемов и других средств связи</t>
  </si>
  <si>
    <t>плата за подключение и абонентское обслуживание в системе электронного документооборота, в т.ч. с использованием сертифицированных средств криптографической защиты информации</t>
  </si>
  <si>
    <t>плата за приобретение sim-карт для мобильных телефонов, карт оплаты услуг связи</t>
  </si>
  <si>
    <t>плата за оказание услуг по бронированию сетевых ресурсов, необходимых для осуществления присоединения к сети общего пользования</t>
  </si>
  <si>
    <t>плата за предоставление детализированных счетов на оплату услуг связи, предусмотренное договором на оказание услуг связи</t>
  </si>
  <si>
    <t>расходы арендатора по возмещению арендодателю стоимости услуг связи</t>
  </si>
  <si>
    <t>другие аналогичные расходы</t>
  </si>
  <si>
    <t>оказание услуг перевозки на основании договора автотранспортного обслуживания</t>
  </si>
  <si>
    <t>обеспечение должностных лиц проездными документами в служебных целях на все виды общественного транспорта, а также возмещение указанных расходов</t>
  </si>
  <si>
    <t>оплата проезда к месту служебной командировки и обратно к месту постоянной работы транспортом общего пользования</t>
  </si>
  <si>
    <t>оплата проезда к месту проведения отпуска и обратно военнослужащим и приравненным к ним лицам, членам их семе</t>
  </si>
  <si>
    <t>оплата проезда и услуг по перевозке личного имущества при переезде на новое место службы военнослужащим и приравненным к ним лицам</t>
  </si>
  <si>
    <t>оплата проезда к месту нахождения учебного заведения и обратно работникам, совмещающим работу с обучением в образовательных учреждениях, а также возмещение указанных расходов</t>
  </si>
  <si>
    <t>обеспечение проездными билетами свидетелей, вызываемых следственными или судебными органами</t>
  </si>
  <si>
    <t>оплата услуг по перевозке спецконтингентов, перевозке осужденных, освобождаемых от ограничения свободы</t>
  </si>
  <si>
    <t>оплата услуг по перевозке несовершеннолетних, самовольно ушедших из семей, детских домов, школ-интернатов</t>
  </si>
  <si>
    <t>оплата услуг по перевозке имущества, изъятого или задержанного</t>
  </si>
  <si>
    <t>оплата услуг по перевозке служебных животных</t>
  </si>
  <si>
    <t>оплата услуг по транспортировке радиоактивных источников</t>
  </si>
  <si>
    <t>оплата услуг по доставке специального топлива и горюче-смазочных материалов</t>
  </si>
  <si>
    <t>оплата договоров транспортно-экспедиционных услуг</t>
  </si>
  <si>
    <t>возмещение расходов за пользование на транспорте постельными принадлежностями, разного рода сборов при оформлении проездных документов</t>
  </si>
  <si>
    <t>оплата договоров гражданско-правового характера, заключенных с физическими лицами, на оказание транспортных услуг</t>
  </si>
  <si>
    <t>оплата услуг по комплексному обслуживанию флота</t>
  </si>
  <si>
    <t>оплата по тарифам за коммунальные услуги</t>
  </si>
  <si>
    <t>оплата услуг канализации, ассенизации, водоотведения, включая оплату по повышенному тарифу</t>
  </si>
  <si>
    <t>расходы по оплате договоров гражданско-правового характера, заключенных с кочегарами и сезонными истопниками</t>
  </si>
  <si>
    <t>оплата технологических нужд (работ, связанных с предоставлением коммунальных услуг, носящих регламентированный условиями предоставления коммунальных услуг характер (определенный перечень работ и периодичность их выполнения), включенных в обязательства сторон по договору на приобретение коммунальных услуг)</t>
  </si>
  <si>
    <t>оплата транспортировки газа, воды, электричества по водо-, газораспределительным и электрическим сетям</t>
  </si>
  <si>
    <t>приобретение бутилированной питьевой воды, если у организации отсутствует система централизованного питьевого водоснабжения</t>
  </si>
  <si>
    <t>расходы по оплате договоров на вывоз жидких бытовых отходов при отсутствии централизованной системы канализации</t>
  </si>
  <si>
    <t>расходы арендатора по возмещению арендодателю стоимости коммунальных услуг</t>
  </si>
  <si>
    <t>Увеличение стоимости непроизводственных активов</t>
  </si>
  <si>
    <t>уборка снега, мусора</t>
  </si>
  <si>
    <t>вывоз снега, мусора и твердых бытовых отходов</t>
  </si>
  <si>
    <t>дезинфекция, дезинсекция, дератизация, газация</t>
  </si>
  <si>
    <t>санитарно-гигиеническое обслуживание, мойка и чистка (химчистка) имущества (транспорта, помещений, окон и т.д.), натирка полов, прачечные услуги</t>
  </si>
  <si>
    <t>ремонт (текущий и капитальный)</t>
  </si>
  <si>
    <t>устранение неисправностей (восстановление работоспособности) отдельных объектов нефинансовых активов, а также объектов и систем (охранная, пожарная сигнализация, система вентиляции и т.п.)</t>
  </si>
  <si>
    <t>поддержание технико-экономических и эксплуатационных показателей объектов нефинансовых активов</t>
  </si>
  <si>
    <t>проведение некапитальной перепланировки помещений</t>
  </si>
  <si>
    <t>реставрация музейных предметов и музейных коллекций, включенных в состав музейных фондов</t>
  </si>
  <si>
    <t>проведение работ по реставрации нефинансовых активов, за исключением работ, носящих характер реконструкции, модернизации, дооборудования</t>
  </si>
  <si>
    <t>восстановление эффективности функционирования объектов и систем, гидродинамическая, гидрохимическая очистка, осуществляемые помимо технологических нужд</t>
  </si>
  <si>
    <t>огнезащитная обработка</t>
  </si>
  <si>
    <t>зарядка огнетушителей</t>
  </si>
  <si>
    <t xml:space="preserve">установка противопожарных дверей </t>
  </si>
  <si>
    <t>измерение сопротивления изоляции электропроводки, испытание устройств защитного заземления</t>
  </si>
  <si>
    <t>проведение испытаний пожарных кранов</t>
  </si>
  <si>
    <t>пусконаладочные работы "под нагрузкой"</t>
  </si>
  <si>
    <t>государственная поверка, паспортизация, клеймение средств измерений</t>
  </si>
  <si>
    <t>обследование технического состояния (аттестация) объектов нефинансовых активов</t>
  </si>
  <si>
    <t>проведение бактериологических исследований воздуха в помещениях</t>
  </si>
  <si>
    <t>услуги по организации питания животных</t>
  </si>
  <si>
    <t>заправка картриджей</t>
  </si>
  <si>
    <t>жилых и нежилых зданий, сооружений, помещений</t>
  </si>
  <si>
    <t>драгоценных камней, самородков драгоценных металлов, слитков и брусков золота, серебра, платины и палладия, а также монет из драгоценных металлов</t>
  </si>
  <si>
    <t>рабочего, продуктивного и племенного скота, иных животных</t>
  </si>
  <si>
    <t>объектов основных фондов имущества казны, в том числе, входящих в государственный материальный резерв</t>
  </si>
  <si>
    <t>изготовление объектов основных средств из материала подрядчика;</t>
  </si>
  <si>
    <t>на программное обеспечение и базы данных для ЭВМ</t>
  </si>
  <si>
    <t>на товарные знаки и знаки обслуживания</t>
  </si>
  <si>
    <t>на "ноу-хау" и объекты смежных прав</t>
  </si>
  <si>
    <t>на научные разработки и изобретения, промышленные образцы и полезные модели, селекционные достижения</t>
  </si>
  <si>
    <t>на исполнения артистов-исполнителей и дирижеров, постановки режиссеров - постановщиков спектаклей</t>
  </si>
  <si>
    <t>на фонограммы, то есть любые исключительно звуковые записи исполнений или иных звуков либо их отображений, за исключением звуковой записи, включенной в аудиовизуальное произведение</t>
  </si>
  <si>
    <t>на сообщения передач организаций эфирного или кабельного вещания, в том числе передач, созданных самой организацией эфирного или кабельного вещания либо по ее заказу за счет ее средств другой организацией</t>
  </si>
  <si>
    <t>на аудиовизуальные произведения</t>
  </si>
  <si>
    <t>на производные произведения</t>
  </si>
  <si>
    <t>на сборники (энциклопедии, антологии, базы данных) и другие составные произведения, представляющие по подбору или расположению материалов результат творческого труда</t>
  </si>
  <si>
    <t>на иные объекты нематериальных активов</t>
  </si>
  <si>
    <t>на данную статью относятся расходы на увеличение стоимости непроизведенных активов в государственной, муниципальной собственности, не являющихся продуктами производства (земля, ресурсы недр и пр.), права собственности на которые должны быть установлены и законодательно закреплены.</t>
  </si>
  <si>
    <t>медикаментов и перевязочных средств</t>
  </si>
  <si>
    <t>медицинской техники, вживляемой в организм пациента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</si>
  <si>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</si>
  <si>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</si>
  <si>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</si>
  <si>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</si>
  <si>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запасных и (или) составных частей для машин, оборудования</t>
  </si>
  <si>
    <t>спецоборудования для научно-исследовательских и опытно-конструкторских работ</t>
  </si>
  <si>
    <t>кухонного инвентаря</t>
  </si>
  <si>
    <t>молодняка всех видов животных и животных на откорме</t>
  </si>
  <si>
    <t>кормов, средств ухода, дрессировки, экипировки животных</t>
  </si>
  <si>
    <t>саженцев многолетних насаждений</t>
  </si>
  <si>
    <t>материальных запасов в составе имущества казны</t>
  </si>
  <si>
    <t>Общие КОСГУ</t>
  </si>
  <si>
    <t>Используемые КОСГУ</t>
  </si>
  <si>
    <t>проведение архитектурно-археологических обмеров</t>
  </si>
  <si>
    <t>проведение инженерного и технического обследования конструкций</t>
  </si>
  <si>
    <t>разработка генеральных планов, совмещенных с проектом планировки территории</t>
  </si>
  <si>
    <t>межевание границ земельных участков</t>
  </si>
  <si>
    <t>работы по типовому проектированию</t>
  </si>
  <si>
    <t>разработка проектной и сметной документации для строительства, реконструкции и ремонта объектов нефинансовых активов</t>
  </si>
  <si>
    <t>разработка схем территориального планирования, градостроительных и технических регламентов</t>
  </si>
  <si>
    <t>разработка технических условий присоединения к сетям инженерно-технического обеспечения</t>
  </si>
  <si>
    <t>установка (включая приведение в состояние, пригодное к эксплуатации) охранной, пожарной сигнализации, локально-вычислительной сети, системы видеонаблюдения, контроля доступа, и иных аналогичных систем, в т.ч. обустройство "тревожной кнопки"</t>
  </si>
  <si>
    <t>пусконаладочные работы "вхолостую"</t>
  </si>
  <si>
    <t>монтажные работы по оборудованию, требующему монтажа, в случае если данные работы не предусмотрены договорами поставки</t>
  </si>
  <si>
    <t>приобретение неисключительных (пользовательских), лицензионных прав на программное обеспечение</t>
  </si>
  <si>
    <t>приобретение и обновление справочно-информационных баз данных</t>
  </si>
  <si>
    <t>обеспечение безопасности информации и режимно-секретных мероприятий</t>
  </si>
  <si>
    <t>услуги по защите электронного документооборота с использованием сертификационных средств криптографической защиты информации</t>
  </si>
  <si>
    <t>периодическая проверка (в т.ч. аттестация) объекта информатизации (АРМ) на ПЭВМ на соответствие специальным требованиям и рекомендациям по защите информации</t>
  </si>
  <si>
    <t>изготовление бланочной продукции</t>
  </si>
  <si>
    <t>переплетные работы</t>
  </si>
  <si>
    <t>ксерокопирование</t>
  </si>
  <si>
    <t>диспансеризация, медицинский осмотр и освидетельствование работников</t>
  </si>
  <si>
    <t>проведение государственной экспертизы проектной документации, осуществление строительного контроля</t>
  </si>
  <si>
    <t>услуги по охране, приобретаемые на основании договоров гражданско-правового характера с физическими и юридическими лицами</t>
  </si>
  <si>
    <t>инкассаторские услуги</t>
  </si>
  <si>
    <t>подписка на периодические и справочные издания</t>
  </si>
  <si>
    <t>приобретение бланочной продукции</t>
  </si>
  <si>
    <t>размещение объявлений в газету</t>
  </si>
  <si>
    <t>услуги по курьерской доставке</t>
  </si>
  <si>
    <t>услуги по рекламе</t>
  </si>
  <si>
    <t>услуги по демеркуризации</t>
  </si>
  <si>
    <t>услуги агентов по операциям с государственными, муниципальными активами и обязательствами</t>
  </si>
  <si>
    <t>услуги международных рейтинговых агентств по присвоению и поддержанию суверенного кредитного рейтинга Российской Федерации</t>
  </si>
  <si>
    <t>расходы по оплате договоров гражданско-правового характера</t>
  </si>
  <si>
    <t>расходы на оплату услуг по организации питания</t>
  </si>
  <si>
    <t>оплата за проживание в жилых помещениях при служебных командировках</t>
  </si>
  <si>
    <t>услуги по предоставлению мест для стоянки служебного транспорта</t>
  </si>
  <si>
    <t>услуги по хранению имущества</t>
  </si>
  <si>
    <t>проведение инвентаризации и паспортизации зданий</t>
  </si>
  <si>
    <t>работы по погрузке, разгрузке, укладке, складированию нефинансовых активов</t>
  </si>
  <si>
    <t>работы по распиловке, колке и укладке дров</t>
  </si>
  <si>
    <t>услуги и работы по утилизации, захоронению отходов</t>
  </si>
  <si>
    <t>работы по присоединению к сетям инженерно-технического обеспечения</t>
  </si>
  <si>
    <t>услуги по резервированию (предоставлению) мест в линейно-кабельных сооружениях (коллекторах) для размещения объектов имущества учреждений</t>
  </si>
  <si>
    <t>услуги по организации проведения торгов</t>
  </si>
  <si>
    <t>нотариальные услуги</t>
  </si>
  <si>
    <t>услуги и работы по организации временных выставок по искусству и созданию экспозиций</t>
  </si>
  <si>
    <t>услуги и работы по организации и проведению разного рода мероприятий</t>
  </si>
  <si>
    <t>услуги и работы по организации участия в выставках, конференциях, форумах</t>
  </si>
  <si>
    <t xml:space="preserve"> услуги по обучению на курсах повышения квалификации</t>
  </si>
  <si>
    <t>выплаты возмещений и компенсаций</t>
  </si>
  <si>
    <t>выплаты присяжным, народным, арбитражным заседателям</t>
  </si>
  <si>
    <t>услуги, оказываемые в рамках договора комиссии</t>
  </si>
  <si>
    <t>плата за пользование наплавным мостом</t>
  </si>
  <si>
    <t>выплата вознаграждений авторам или правопреемникам</t>
  </si>
  <si>
    <t>услуги по изготовлению объектов нефинансовых активов из материалов заказчика</t>
  </si>
  <si>
    <t>Расшифровка по КОСГУ</t>
  </si>
  <si>
    <t>Связь</t>
  </si>
  <si>
    <t>План</t>
  </si>
  <si>
    <t>на данную подстатью относятся расходы по оплате арендной платы в соответствии с заключенными договорами аренды (субаренды, имущественного найма, проката) объектов нефинансовых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</si>
</sst>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7" xfId="0" applyFill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/>
    <xf numFmtId="0" fontId="0" fillId="3" borderId="0" xfId="0" applyFill="1" applyBorder="1" applyAlignment="1"/>
    <xf numFmtId="4" fontId="4" fillId="0" borderId="5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4" borderId="15" xfId="0" applyNumberFormat="1" applyFont="1" applyFill="1" applyBorder="1" applyAlignment="1">
      <alignment horizontal="center"/>
    </xf>
    <xf numFmtId="4" fontId="4" fillId="4" borderId="26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Protection="1">
      <protection locked="0"/>
    </xf>
    <xf numFmtId="43" fontId="0" fillId="5" borderId="8" xfId="0" applyNumberFormat="1" applyFill="1" applyBorder="1" applyProtection="1">
      <protection locked="0"/>
    </xf>
    <xf numFmtId="43" fontId="0" fillId="0" borderId="7" xfId="0" applyNumberFormat="1" applyBorder="1" applyProtection="1">
      <protection locked="0"/>
    </xf>
    <xf numFmtId="43" fontId="0" fillId="0" borderId="1" xfId="0" applyNumberFormat="1" applyBorder="1" applyProtection="1">
      <protection locked="0"/>
    </xf>
    <xf numFmtId="43" fontId="0" fillId="0" borderId="8" xfId="0" applyNumberFormat="1" applyBorder="1" applyProtection="1">
      <protection locked="0"/>
    </xf>
    <xf numFmtId="43" fontId="0" fillId="4" borderId="17" xfId="0" applyNumberFormat="1" applyFill="1" applyBorder="1" applyProtection="1">
      <protection locked="0"/>
    </xf>
    <xf numFmtId="1" fontId="4" fillId="0" borderId="6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8" fillId="0" borderId="2" xfId="0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8" fillId="0" borderId="35" xfId="0" applyFont="1" applyBorder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0" fillId="0" borderId="28" xfId="0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4" fontId="4" fillId="6" borderId="14" xfId="0" applyNumberFormat="1" applyFont="1" applyFill="1" applyBorder="1" applyAlignment="1" applyProtection="1">
      <alignment horizontal="center"/>
      <protection locked="0"/>
    </xf>
    <xf numFmtId="4" fontId="4" fillId="6" borderId="15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0" fillId="0" borderId="19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wrapText="1"/>
    </xf>
    <xf numFmtId="4" fontId="4" fillId="6" borderId="14" xfId="0" applyNumberFormat="1" applyFont="1" applyFill="1" applyBorder="1" applyAlignment="1" applyProtection="1">
      <alignment horizontal="center"/>
    </xf>
    <xf numFmtId="2" fontId="4" fillId="6" borderId="8" xfId="0" applyNumberFormat="1" applyFont="1" applyFill="1" applyBorder="1" applyAlignment="1" applyProtection="1">
      <alignment horizontal="center"/>
    </xf>
    <xf numFmtId="2" fontId="4" fillId="6" borderId="10" xfId="0" applyNumberFormat="1" applyFont="1" applyFill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center"/>
    </xf>
    <xf numFmtId="2" fontId="4" fillId="0" borderId="10" xfId="0" applyNumberFormat="1" applyFont="1" applyBorder="1" applyAlignment="1" applyProtection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4" fontId="4" fillId="3" borderId="19" xfId="0" applyNumberFormat="1" applyFont="1" applyFill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right" vertical="top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4" xfId="0" applyBorder="1" applyAlignment="1">
      <alignment horizontal="right" vertical="top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Normal="100" workbookViewId="0">
      <selection activeCell="A4" sqref="A4:K4"/>
    </sheetView>
  </sheetViews>
  <sheetFormatPr defaultRowHeight="14.4" x14ac:dyDescent="0.3"/>
  <cols>
    <col min="1" max="1" width="4" customWidth="1"/>
    <col min="2" max="2" width="26.44140625" customWidth="1"/>
    <col min="3" max="3" width="6.5546875" customWidth="1"/>
    <col min="4" max="11" width="13.6640625" customWidth="1"/>
    <col min="12" max="12" width="37.88671875" customWidth="1"/>
  </cols>
  <sheetData>
    <row r="1" spans="1:12" ht="15" thickBot="1" x14ac:dyDescent="0.35">
      <c r="A1" s="110" t="s">
        <v>26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2" ht="15" thickBot="1" x14ac:dyDescent="0.3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2" ht="18" x14ac:dyDescent="0.35">
      <c r="A3" s="72" t="s">
        <v>27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2" ht="15" thickBot="1" x14ac:dyDescent="0.35">
      <c r="A4" s="107" t="s">
        <v>19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2" ht="15" thickBot="1" x14ac:dyDescent="0.3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2" x14ac:dyDescent="0.3">
      <c r="A6" s="9"/>
      <c r="B6" s="10"/>
      <c r="C6" s="10"/>
      <c r="D6" s="10"/>
      <c r="E6" s="81" t="s">
        <v>203</v>
      </c>
      <c r="F6" s="82"/>
      <c r="G6" s="114"/>
      <c r="H6" s="81" t="s">
        <v>14</v>
      </c>
      <c r="I6" s="82"/>
      <c r="J6" s="81" t="s">
        <v>13</v>
      </c>
      <c r="K6" s="82"/>
    </row>
    <row r="7" spans="1:12" ht="15" thickBot="1" x14ac:dyDescent="0.35">
      <c r="A7" s="9"/>
      <c r="B7" s="10"/>
      <c r="C7" s="10"/>
      <c r="D7" s="10"/>
      <c r="E7" s="2" t="s">
        <v>2</v>
      </c>
      <c r="F7" s="3" t="s">
        <v>7</v>
      </c>
      <c r="G7" s="114"/>
      <c r="H7" s="2" t="s">
        <v>2</v>
      </c>
      <c r="I7" s="3" t="s">
        <v>7</v>
      </c>
      <c r="J7" s="2" t="s">
        <v>2</v>
      </c>
      <c r="K7" s="3" t="s">
        <v>7</v>
      </c>
    </row>
    <row r="8" spans="1:12" ht="14.4" customHeight="1" x14ac:dyDescent="0.3">
      <c r="A8" s="83" t="s">
        <v>11</v>
      </c>
      <c r="B8" s="84"/>
      <c r="C8" s="84"/>
      <c r="D8" s="85"/>
      <c r="E8" s="63">
        <f>SUM(E9:E15)</f>
        <v>8000000</v>
      </c>
      <c r="F8" s="64">
        <f t="shared" ref="F8:F15" si="0">IF($E$8=0, " ", E8/$E$8*100)</f>
        <v>100</v>
      </c>
      <c r="G8" s="114"/>
      <c r="H8" s="12">
        <f>SUM(D27:D81)</f>
        <v>8000000</v>
      </c>
      <c r="I8" s="66">
        <f>IF($E$8=0, " ", H8/$E$8*100)</f>
        <v>100</v>
      </c>
      <c r="J8" s="12">
        <f>IF(($E$8-$H$8)&gt;0, $E$8-$H$8, 0)</f>
        <v>0</v>
      </c>
      <c r="K8" s="66">
        <f>IF($E$8=0, " ", J8/$E$8*100)</f>
        <v>0</v>
      </c>
      <c r="L8" s="19">
        <f>IF(J8&gt;0, "Есть незапланированные средства", IF(H8&gt;E8, "Несоответствие планов", 0))</f>
        <v>0</v>
      </c>
    </row>
    <row r="9" spans="1:12" ht="14.4" customHeight="1" x14ac:dyDescent="0.3">
      <c r="A9" s="98" t="s">
        <v>201</v>
      </c>
      <c r="B9" s="99"/>
      <c r="C9" s="99"/>
      <c r="D9" s="52">
        <v>221</v>
      </c>
      <c r="E9" s="50">
        <v>30000</v>
      </c>
      <c r="F9" s="64">
        <f t="shared" si="0"/>
        <v>0.375</v>
      </c>
      <c r="G9" s="34"/>
      <c r="H9" s="12">
        <f>SUMIF(C27:C81, 221, D27:D81)</f>
        <v>30000</v>
      </c>
      <c r="I9" s="66">
        <f>IF($E$8=0, " ", H9/$E$8*100)</f>
        <v>0.375</v>
      </c>
      <c r="J9" s="12">
        <f>IF((E9-H9)&gt;0, E9-H9, 0)</f>
        <v>0</v>
      </c>
      <c r="K9" s="66">
        <f>IF($E$8=0, " ", J9/$E$8*100)</f>
        <v>0</v>
      </c>
      <c r="L9" s="19">
        <f t="shared" ref="L9:L15" si="1">IF(J9&gt;0, "Есть незапланированные средства", IF(H9&gt;E9, "Несоответствие планов", 0))</f>
        <v>0</v>
      </c>
    </row>
    <row r="10" spans="1:12" ht="14.4" customHeight="1" x14ac:dyDescent="0.3">
      <c r="A10" s="98"/>
      <c r="B10" s="99"/>
      <c r="C10" s="99"/>
      <c r="D10" s="48">
        <v>222</v>
      </c>
      <c r="E10" s="50">
        <v>170000</v>
      </c>
      <c r="F10" s="64">
        <f t="shared" si="0"/>
        <v>2.125</v>
      </c>
      <c r="G10" s="34"/>
      <c r="H10" s="12">
        <f>SUMIF(C27:C81, 222, D27:D81)</f>
        <v>170000</v>
      </c>
      <c r="I10" s="66">
        <f t="shared" ref="I10:I15" si="2">IF($E$8=0, " ", H10/$E$8*100)</f>
        <v>2.125</v>
      </c>
      <c r="J10" s="12">
        <f t="shared" ref="J10:J15" si="3">IF((E10-H10)&gt;0, E10-H10, 0)</f>
        <v>0</v>
      </c>
      <c r="K10" s="66">
        <f t="shared" ref="K10:K15" si="4">IF($E$8=0, " ", J10/$E$8*100)</f>
        <v>0</v>
      </c>
      <c r="L10" s="19">
        <f t="shared" si="1"/>
        <v>0</v>
      </c>
    </row>
    <row r="11" spans="1:12" ht="14.4" customHeight="1" x14ac:dyDescent="0.3">
      <c r="A11" s="98"/>
      <c r="B11" s="99"/>
      <c r="C11" s="99"/>
      <c r="D11" s="48">
        <v>223</v>
      </c>
      <c r="E11" s="50">
        <v>2100000</v>
      </c>
      <c r="F11" s="64">
        <f t="shared" si="0"/>
        <v>26.25</v>
      </c>
      <c r="G11" s="34"/>
      <c r="H11" s="12">
        <f>SUMIF(C27:C81, 223, D27:D81)</f>
        <v>2100000</v>
      </c>
      <c r="I11" s="66">
        <f t="shared" si="2"/>
        <v>26.25</v>
      </c>
      <c r="J11" s="12">
        <f t="shared" si="3"/>
        <v>0</v>
      </c>
      <c r="K11" s="66">
        <f>IF($E$8=0, " ", J11/$E$8*100)</f>
        <v>0</v>
      </c>
      <c r="L11" s="19">
        <f t="shared" si="1"/>
        <v>0</v>
      </c>
    </row>
    <row r="12" spans="1:12" ht="14.4" customHeight="1" x14ac:dyDescent="0.3">
      <c r="A12" s="98"/>
      <c r="B12" s="99"/>
      <c r="C12" s="99"/>
      <c r="D12" s="48">
        <v>225</v>
      </c>
      <c r="E12" s="50">
        <v>2600000</v>
      </c>
      <c r="F12" s="64">
        <f t="shared" si="0"/>
        <v>32.5</v>
      </c>
      <c r="G12" s="34"/>
      <c r="H12" s="12">
        <f>SUMIF(C27:C81, 225, D27:D81)</f>
        <v>2600000</v>
      </c>
      <c r="I12" s="66">
        <f t="shared" si="2"/>
        <v>32.5</v>
      </c>
      <c r="J12" s="12">
        <f t="shared" si="3"/>
        <v>0</v>
      </c>
      <c r="K12" s="66">
        <f>IF($E$8=0, " ", J12/$E$8*100)</f>
        <v>0</v>
      </c>
      <c r="L12" s="19">
        <f t="shared" si="1"/>
        <v>0</v>
      </c>
    </row>
    <row r="13" spans="1:12" ht="14.4" customHeight="1" x14ac:dyDescent="0.3">
      <c r="A13" s="98"/>
      <c r="B13" s="99"/>
      <c r="C13" s="99"/>
      <c r="D13" s="48">
        <v>226</v>
      </c>
      <c r="E13" s="50">
        <v>200000</v>
      </c>
      <c r="F13" s="64">
        <f t="shared" si="0"/>
        <v>2.5</v>
      </c>
      <c r="G13" s="34"/>
      <c r="H13" s="12">
        <f>SUMIF(C27:C81, 226, D27:D81)</f>
        <v>200000</v>
      </c>
      <c r="I13" s="66">
        <f t="shared" si="2"/>
        <v>2.5</v>
      </c>
      <c r="J13" s="12">
        <f t="shared" si="3"/>
        <v>0</v>
      </c>
      <c r="K13" s="66">
        <f t="shared" si="4"/>
        <v>0</v>
      </c>
      <c r="L13" s="19">
        <f t="shared" si="1"/>
        <v>0</v>
      </c>
    </row>
    <row r="14" spans="1:12" ht="14.4" customHeight="1" x14ac:dyDescent="0.3">
      <c r="A14" s="98"/>
      <c r="B14" s="99"/>
      <c r="C14" s="99"/>
      <c r="D14" s="48">
        <v>310</v>
      </c>
      <c r="E14" s="50">
        <v>900000</v>
      </c>
      <c r="F14" s="64">
        <f t="shared" si="0"/>
        <v>11.25</v>
      </c>
      <c r="G14" s="34"/>
      <c r="H14" s="12">
        <f>SUMIF(C27:C81, 310, D27:D81)</f>
        <v>900000</v>
      </c>
      <c r="I14" s="66">
        <f t="shared" si="2"/>
        <v>11.25</v>
      </c>
      <c r="J14" s="12">
        <f t="shared" si="3"/>
        <v>0</v>
      </c>
      <c r="K14" s="66">
        <f t="shared" si="4"/>
        <v>0</v>
      </c>
      <c r="L14" s="19">
        <f t="shared" si="1"/>
        <v>0</v>
      </c>
    </row>
    <row r="15" spans="1:12" ht="14.4" customHeight="1" thickBot="1" x14ac:dyDescent="0.35">
      <c r="A15" s="100"/>
      <c r="B15" s="101"/>
      <c r="C15" s="101"/>
      <c r="D15" s="49">
        <v>340</v>
      </c>
      <c r="E15" s="51">
        <v>2000000</v>
      </c>
      <c r="F15" s="65">
        <f t="shared" si="0"/>
        <v>25</v>
      </c>
      <c r="G15" s="34"/>
      <c r="H15" s="14">
        <f>SUMIF(C27:C81, 340, D27:D81)</f>
        <v>2000000</v>
      </c>
      <c r="I15" s="67">
        <f t="shared" si="2"/>
        <v>25</v>
      </c>
      <c r="J15" s="14">
        <f t="shared" si="3"/>
        <v>0</v>
      </c>
      <c r="K15" s="67">
        <f t="shared" si="4"/>
        <v>0</v>
      </c>
      <c r="L15" s="19">
        <f t="shared" si="1"/>
        <v>0</v>
      </c>
    </row>
    <row r="16" spans="1:12" ht="4.95" customHeight="1" thickBot="1" x14ac:dyDescent="0.3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1"/>
    </row>
    <row r="17" spans="1:12" ht="14.4" customHeight="1" x14ac:dyDescent="0.3">
      <c r="A17" s="86" t="s">
        <v>4</v>
      </c>
      <c r="B17" s="87"/>
      <c r="C17" s="88"/>
      <c r="D17" s="89"/>
      <c r="E17" s="15">
        <f>$E$8*0.05</f>
        <v>400000</v>
      </c>
      <c r="F17" s="26">
        <f>IF($E$8=0, " ", E17/$E$8*100)</f>
        <v>5</v>
      </c>
      <c r="G17" s="117"/>
      <c r="H17" s="11">
        <f>SUM(F27:F81)</f>
        <v>400000</v>
      </c>
      <c r="I17" s="28">
        <f t="shared" ref="I17:I23" si="5">IF($E$8=0, " ", H17/$E$8*100)</f>
        <v>5</v>
      </c>
      <c r="J17" s="105"/>
      <c r="K17" s="106"/>
      <c r="L17" s="19">
        <f>IF((H17-E17)&gt;0, "Общая сумма превышает 5% ", 0)</f>
        <v>0</v>
      </c>
    </row>
    <row r="18" spans="1:12" ht="14.4" customHeight="1" x14ac:dyDescent="0.3">
      <c r="A18" s="90" t="s">
        <v>6</v>
      </c>
      <c r="B18" s="91"/>
      <c r="C18" s="92"/>
      <c r="D18" s="93"/>
      <c r="E18" s="16">
        <f>$E$8*0.5</f>
        <v>4000000</v>
      </c>
      <c r="F18" s="27">
        <f>IF($E$8=0, " ", E18/$E$8*100)</f>
        <v>50</v>
      </c>
      <c r="G18" s="117"/>
      <c r="H18" s="12">
        <f>SUM(G27:G81)</f>
        <v>3600000</v>
      </c>
      <c r="I18" s="29">
        <f t="shared" si="5"/>
        <v>45</v>
      </c>
      <c r="J18" s="105"/>
      <c r="K18" s="106"/>
      <c r="L18" s="19">
        <f>IF((H18-E18)&gt;0, "Общая сумма превышает 50% ", 0)</f>
        <v>0</v>
      </c>
    </row>
    <row r="19" spans="1:12" ht="14.4" customHeight="1" thickBot="1" x14ac:dyDescent="0.35">
      <c r="A19" s="90" t="s">
        <v>29</v>
      </c>
      <c r="B19" s="91"/>
      <c r="C19" s="92"/>
      <c r="D19" s="93"/>
      <c r="E19" s="16">
        <f>$E$8*0.1</f>
        <v>800000</v>
      </c>
      <c r="F19" s="27">
        <f>IF($E$8=0, " ", E19/$E$8*100)</f>
        <v>10</v>
      </c>
      <c r="G19" s="117"/>
      <c r="H19" s="12">
        <f>SUM(H27:H81)</f>
        <v>0</v>
      </c>
      <c r="I19" s="29">
        <f t="shared" si="5"/>
        <v>0</v>
      </c>
      <c r="J19" s="105"/>
      <c r="K19" s="106"/>
      <c r="L19" s="19">
        <f>IF((H19-E19)&gt;0, "Общая сумма превышает 10% ", 0)</f>
        <v>0</v>
      </c>
    </row>
    <row r="20" spans="1:12" ht="14.4" customHeight="1" thickBot="1" x14ac:dyDescent="0.35">
      <c r="A20" s="122" t="s">
        <v>35</v>
      </c>
      <c r="B20" s="123"/>
      <c r="C20" s="124"/>
      <c r="D20" s="125"/>
      <c r="E20" s="17">
        <f>$E$8*0.15</f>
        <v>1200000</v>
      </c>
      <c r="F20" s="33">
        <f>IF($E$8=0, " ", E20/$E$8*100)</f>
        <v>15</v>
      </c>
      <c r="G20" s="117"/>
      <c r="H20" s="13">
        <f>SUM(K27:K81)</f>
        <v>1900000</v>
      </c>
      <c r="I20" s="30">
        <f t="shared" si="5"/>
        <v>23.75</v>
      </c>
      <c r="J20" s="18">
        <f>IF((E20-H20)&gt;0, E20-H20, 0)</f>
        <v>0</v>
      </c>
      <c r="K20" s="32">
        <f>J20/E8*100</f>
        <v>0</v>
      </c>
      <c r="L20" s="19">
        <f>IF((H20-E20)&lt;0, "Общая сумма менее 15% ", 0)</f>
        <v>0</v>
      </c>
    </row>
    <row r="21" spans="1:12" ht="14.4" customHeight="1" x14ac:dyDescent="0.3">
      <c r="A21" s="90" t="s">
        <v>34</v>
      </c>
      <c r="B21" s="91"/>
      <c r="C21" s="92"/>
      <c r="D21" s="93"/>
      <c r="E21" s="117"/>
      <c r="F21" s="117"/>
      <c r="G21" s="117"/>
      <c r="H21" s="12">
        <f>SUM(E27:E81)</f>
        <v>2100000</v>
      </c>
      <c r="I21" s="29">
        <f t="shared" si="5"/>
        <v>26.25</v>
      </c>
      <c r="J21" s="105"/>
      <c r="K21" s="106"/>
    </row>
    <row r="22" spans="1:12" ht="14.4" customHeight="1" x14ac:dyDescent="0.3">
      <c r="A22" s="90" t="s">
        <v>32</v>
      </c>
      <c r="B22" s="91"/>
      <c r="C22" s="92"/>
      <c r="D22" s="93"/>
      <c r="E22" s="117"/>
      <c r="F22" s="117"/>
      <c r="G22" s="117"/>
      <c r="H22" s="12">
        <f>SUM(I27:I81)</f>
        <v>1900000</v>
      </c>
      <c r="I22" s="29">
        <f t="shared" si="5"/>
        <v>23.75</v>
      </c>
      <c r="J22" s="105"/>
      <c r="K22" s="106"/>
    </row>
    <row r="23" spans="1:12" ht="14.4" customHeight="1" thickBot="1" x14ac:dyDescent="0.35">
      <c r="A23" s="68" t="s">
        <v>33</v>
      </c>
      <c r="B23" s="69"/>
      <c r="C23" s="70"/>
      <c r="D23" s="71"/>
      <c r="E23" s="117"/>
      <c r="F23" s="117"/>
      <c r="G23" s="117"/>
      <c r="H23" s="14">
        <f>SUM(J27:J81)</f>
        <v>0</v>
      </c>
      <c r="I23" s="31">
        <f t="shared" si="5"/>
        <v>0</v>
      </c>
      <c r="J23" s="105"/>
      <c r="K23" s="106"/>
    </row>
    <row r="24" spans="1:12" ht="4.95" customHeight="1" thickBot="1" x14ac:dyDescent="0.3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8"/>
    </row>
    <row r="25" spans="1:12" x14ac:dyDescent="0.3">
      <c r="A25" s="75" t="s">
        <v>3</v>
      </c>
      <c r="B25" s="77" t="s">
        <v>1</v>
      </c>
      <c r="C25" s="96" t="s">
        <v>36</v>
      </c>
      <c r="D25" s="79" t="s">
        <v>28</v>
      </c>
      <c r="E25" s="94" t="s">
        <v>12</v>
      </c>
      <c r="F25" s="77"/>
      <c r="G25" s="77"/>
      <c r="H25" s="77"/>
      <c r="I25" s="77"/>
      <c r="J25" s="95"/>
      <c r="K25" s="7" t="s">
        <v>12</v>
      </c>
    </row>
    <row r="26" spans="1:12" ht="43.2" x14ac:dyDescent="0.3">
      <c r="A26" s="76"/>
      <c r="B26" s="78"/>
      <c r="C26" s="97"/>
      <c r="D26" s="80"/>
      <c r="E26" s="5" t="s">
        <v>5</v>
      </c>
      <c r="F26" s="1" t="s">
        <v>9</v>
      </c>
      <c r="G26" s="1" t="s">
        <v>8</v>
      </c>
      <c r="H26" s="1" t="s">
        <v>0</v>
      </c>
      <c r="I26" s="1" t="s">
        <v>30</v>
      </c>
      <c r="J26" s="6" t="s">
        <v>31</v>
      </c>
      <c r="K26" s="8" t="s">
        <v>10</v>
      </c>
    </row>
    <row r="27" spans="1:12" x14ac:dyDescent="0.3">
      <c r="A27" s="4">
        <v>1</v>
      </c>
      <c r="B27" s="20" t="s">
        <v>15</v>
      </c>
      <c r="C27" s="47">
        <v>223</v>
      </c>
      <c r="D27" s="21">
        <v>600000</v>
      </c>
      <c r="E27" s="22">
        <v>600000</v>
      </c>
      <c r="F27" s="23"/>
      <c r="G27" s="23"/>
      <c r="H27" s="23"/>
      <c r="I27" s="23"/>
      <c r="J27" s="24"/>
      <c r="K27" s="25"/>
      <c r="L27" s="19">
        <f t="shared" ref="L27:L58" si="6">IF(SUM($E27:$J27)&gt;$D27, "Сумма процедур больше цены контракта", IF(SUM($E27:$J27)&lt;$D27, "Запланированы не все процедуры", IF(K27&gt;$D27, "Сумма СМП больше цены контракта", 0)))</f>
        <v>0</v>
      </c>
    </row>
    <row r="28" spans="1:12" x14ac:dyDescent="0.3">
      <c r="A28" s="4">
        <f>$A27+1</f>
        <v>2</v>
      </c>
      <c r="B28" s="20" t="s">
        <v>16</v>
      </c>
      <c r="C28" s="47">
        <v>223</v>
      </c>
      <c r="D28" s="21">
        <v>300000</v>
      </c>
      <c r="E28" s="22">
        <v>300000</v>
      </c>
      <c r="F28" s="23"/>
      <c r="G28" s="23"/>
      <c r="H28" s="23"/>
      <c r="I28" s="23"/>
      <c r="J28" s="24"/>
      <c r="K28" s="25"/>
      <c r="L28" s="19">
        <f t="shared" si="6"/>
        <v>0</v>
      </c>
    </row>
    <row r="29" spans="1:12" x14ac:dyDescent="0.3">
      <c r="A29" s="4">
        <f t="shared" ref="A29:A81" si="7">$A28+1</f>
        <v>3</v>
      </c>
      <c r="B29" s="20" t="s">
        <v>17</v>
      </c>
      <c r="C29" s="47">
        <v>223</v>
      </c>
      <c r="D29" s="21">
        <v>1200000</v>
      </c>
      <c r="E29" s="22">
        <v>1200000</v>
      </c>
      <c r="F29" s="23"/>
      <c r="G29" s="23"/>
      <c r="H29" s="23"/>
      <c r="I29" s="23"/>
      <c r="J29" s="24"/>
      <c r="K29" s="25"/>
      <c r="L29" s="19">
        <f t="shared" si="6"/>
        <v>0</v>
      </c>
    </row>
    <row r="30" spans="1:12" x14ac:dyDescent="0.3">
      <c r="A30" s="4">
        <f t="shared" si="7"/>
        <v>4</v>
      </c>
      <c r="B30" s="20" t="s">
        <v>18</v>
      </c>
      <c r="C30" s="47">
        <v>310</v>
      </c>
      <c r="D30" s="21">
        <v>900000</v>
      </c>
      <c r="E30" s="22"/>
      <c r="F30" s="23"/>
      <c r="G30" s="23"/>
      <c r="H30" s="23"/>
      <c r="I30" s="23">
        <v>900000</v>
      </c>
      <c r="J30" s="24"/>
      <c r="K30" s="25">
        <v>900000</v>
      </c>
      <c r="L30" s="19">
        <f t="shared" si="6"/>
        <v>0</v>
      </c>
    </row>
    <row r="31" spans="1:12" x14ac:dyDescent="0.3">
      <c r="A31" s="4">
        <f t="shared" si="7"/>
        <v>5</v>
      </c>
      <c r="B31" s="20" t="s">
        <v>21</v>
      </c>
      <c r="C31" s="47">
        <v>225</v>
      </c>
      <c r="D31" s="21">
        <v>1000000</v>
      </c>
      <c r="E31" s="22"/>
      <c r="F31" s="23"/>
      <c r="G31" s="23"/>
      <c r="H31" s="23"/>
      <c r="I31" s="23">
        <v>1000000</v>
      </c>
      <c r="J31" s="24"/>
      <c r="K31" s="25">
        <v>1000000</v>
      </c>
      <c r="L31" s="19">
        <f t="shared" si="6"/>
        <v>0</v>
      </c>
    </row>
    <row r="32" spans="1:12" x14ac:dyDescent="0.3">
      <c r="A32" s="4">
        <f t="shared" si="7"/>
        <v>6</v>
      </c>
      <c r="B32" s="20" t="s">
        <v>20</v>
      </c>
      <c r="C32" s="47">
        <v>225</v>
      </c>
      <c r="D32" s="21">
        <v>1600000</v>
      </c>
      <c r="E32" s="22"/>
      <c r="F32" s="23"/>
      <c r="G32" s="23">
        <v>1600000</v>
      </c>
      <c r="H32" s="23"/>
      <c r="I32" s="23"/>
      <c r="J32" s="24"/>
      <c r="K32" s="25"/>
      <c r="L32" s="19">
        <f t="shared" si="6"/>
        <v>0</v>
      </c>
    </row>
    <row r="33" spans="1:12" x14ac:dyDescent="0.3">
      <c r="A33" s="4">
        <f t="shared" si="7"/>
        <v>7</v>
      </c>
      <c r="B33" s="20" t="s">
        <v>22</v>
      </c>
      <c r="C33" s="47">
        <v>226</v>
      </c>
      <c r="D33" s="21">
        <v>200000</v>
      </c>
      <c r="E33" s="22"/>
      <c r="F33" s="23">
        <v>200000</v>
      </c>
      <c r="G33" s="23"/>
      <c r="H33" s="23"/>
      <c r="I33" s="23"/>
      <c r="J33" s="24"/>
      <c r="K33" s="25"/>
      <c r="L33" s="19">
        <f t="shared" si="6"/>
        <v>0</v>
      </c>
    </row>
    <row r="34" spans="1:12" x14ac:dyDescent="0.3">
      <c r="A34" s="4">
        <f t="shared" si="7"/>
        <v>8</v>
      </c>
      <c r="B34" s="20" t="s">
        <v>24</v>
      </c>
      <c r="C34" s="47">
        <v>340</v>
      </c>
      <c r="D34" s="21">
        <v>1000000</v>
      </c>
      <c r="E34" s="22"/>
      <c r="F34" s="23"/>
      <c r="G34" s="23">
        <v>1000000</v>
      </c>
      <c r="H34" s="23"/>
      <c r="I34" s="23"/>
      <c r="J34" s="24"/>
      <c r="K34" s="25"/>
      <c r="L34" s="19">
        <f t="shared" si="6"/>
        <v>0</v>
      </c>
    </row>
    <row r="35" spans="1:12" x14ac:dyDescent="0.3">
      <c r="A35" s="4">
        <f t="shared" si="7"/>
        <v>9</v>
      </c>
      <c r="B35" s="20" t="s">
        <v>23</v>
      </c>
      <c r="C35" s="47">
        <v>340</v>
      </c>
      <c r="D35" s="21">
        <v>1000000</v>
      </c>
      <c r="E35" s="22"/>
      <c r="F35" s="23"/>
      <c r="G35" s="23">
        <v>1000000</v>
      </c>
      <c r="H35" s="23"/>
      <c r="I35" s="23"/>
      <c r="J35" s="24"/>
      <c r="K35" s="25"/>
      <c r="L35" s="19">
        <f t="shared" si="6"/>
        <v>0</v>
      </c>
    </row>
    <row r="36" spans="1:12" x14ac:dyDescent="0.3">
      <c r="A36" s="4">
        <f t="shared" si="7"/>
        <v>10</v>
      </c>
      <c r="B36" s="20" t="s">
        <v>25</v>
      </c>
      <c r="C36" s="47">
        <v>222</v>
      </c>
      <c r="D36" s="21">
        <v>170000</v>
      </c>
      <c r="E36" s="22"/>
      <c r="F36" s="23">
        <v>170000</v>
      </c>
      <c r="G36" s="23"/>
      <c r="H36" s="23"/>
      <c r="I36" s="23"/>
      <c r="J36" s="24"/>
      <c r="K36" s="25"/>
      <c r="L36" s="19">
        <f t="shared" si="6"/>
        <v>0</v>
      </c>
    </row>
    <row r="37" spans="1:12" x14ac:dyDescent="0.3">
      <c r="A37" s="4">
        <f t="shared" si="7"/>
        <v>11</v>
      </c>
      <c r="B37" s="20" t="s">
        <v>202</v>
      </c>
      <c r="C37" s="47">
        <v>221</v>
      </c>
      <c r="D37" s="21">
        <v>30000</v>
      </c>
      <c r="E37" s="22"/>
      <c r="F37" s="23">
        <v>30000</v>
      </c>
      <c r="G37" s="23"/>
      <c r="H37" s="23"/>
      <c r="I37" s="23"/>
      <c r="J37" s="24"/>
      <c r="K37" s="25"/>
      <c r="L37" s="19">
        <f t="shared" si="6"/>
        <v>0</v>
      </c>
    </row>
    <row r="38" spans="1:12" x14ac:dyDescent="0.3">
      <c r="A38" s="4">
        <f t="shared" si="7"/>
        <v>12</v>
      </c>
      <c r="B38" s="20"/>
      <c r="C38" s="47"/>
      <c r="D38" s="21"/>
      <c r="E38" s="22"/>
      <c r="F38" s="23"/>
      <c r="G38" s="23"/>
      <c r="H38" s="23"/>
      <c r="I38" s="23"/>
      <c r="J38" s="24"/>
      <c r="K38" s="25"/>
      <c r="L38" s="19">
        <f t="shared" si="6"/>
        <v>0</v>
      </c>
    </row>
    <row r="39" spans="1:12" x14ac:dyDescent="0.3">
      <c r="A39" s="4">
        <f t="shared" si="7"/>
        <v>13</v>
      </c>
      <c r="B39" s="20"/>
      <c r="C39" s="47"/>
      <c r="D39" s="21"/>
      <c r="E39" s="22"/>
      <c r="F39" s="23"/>
      <c r="G39" s="23"/>
      <c r="H39" s="23"/>
      <c r="I39" s="23"/>
      <c r="J39" s="24"/>
      <c r="K39" s="25"/>
      <c r="L39" s="19">
        <f t="shared" si="6"/>
        <v>0</v>
      </c>
    </row>
    <row r="40" spans="1:12" x14ac:dyDescent="0.3">
      <c r="A40" s="4">
        <f t="shared" si="7"/>
        <v>14</v>
      </c>
      <c r="B40" s="20"/>
      <c r="C40" s="47"/>
      <c r="D40" s="21"/>
      <c r="E40" s="22"/>
      <c r="F40" s="23"/>
      <c r="G40" s="23"/>
      <c r="H40" s="23"/>
      <c r="I40" s="23"/>
      <c r="J40" s="24"/>
      <c r="K40" s="25"/>
      <c r="L40" s="19">
        <f t="shared" si="6"/>
        <v>0</v>
      </c>
    </row>
    <row r="41" spans="1:12" x14ac:dyDescent="0.3">
      <c r="A41" s="4">
        <f t="shared" si="7"/>
        <v>15</v>
      </c>
      <c r="B41" s="20"/>
      <c r="C41" s="47"/>
      <c r="D41" s="21"/>
      <c r="E41" s="22"/>
      <c r="F41" s="23"/>
      <c r="G41" s="23"/>
      <c r="H41" s="23"/>
      <c r="I41" s="23"/>
      <c r="J41" s="24"/>
      <c r="K41" s="25"/>
      <c r="L41" s="19">
        <f t="shared" si="6"/>
        <v>0</v>
      </c>
    </row>
    <row r="42" spans="1:12" x14ac:dyDescent="0.3">
      <c r="A42" s="4">
        <f t="shared" si="7"/>
        <v>16</v>
      </c>
      <c r="B42" s="20"/>
      <c r="C42" s="47"/>
      <c r="D42" s="21"/>
      <c r="E42" s="22"/>
      <c r="F42" s="23"/>
      <c r="G42" s="23"/>
      <c r="H42" s="23"/>
      <c r="I42" s="23"/>
      <c r="J42" s="24"/>
      <c r="K42" s="25"/>
      <c r="L42" s="19">
        <f t="shared" si="6"/>
        <v>0</v>
      </c>
    </row>
    <row r="43" spans="1:12" x14ac:dyDescent="0.3">
      <c r="A43" s="4">
        <f t="shared" si="7"/>
        <v>17</v>
      </c>
      <c r="B43" s="20"/>
      <c r="C43" s="47"/>
      <c r="D43" s="21"/>
      <c r="E43" s="22"/>
      <c r="F43" s="23"/>
      <c r="G43" s="23"/>
      <c r="H43" s="23"/>
      <c r="I43" s="23"/>
      <c r="J43" s="24"/>
      <c r="K43" s="25"/>
      <c r="L43" s="19">
        <f t="shared" si="6"/>
        <v>0</v>
      </c>
    </row>
    <row r="44" spans="1:12" x14ac:dyDescent="0.3">
      <c r="A44" s="4">
        <f t="shared" si="7"/>
        <v>18</v>
      </c>
      <c r="B44" s="20"/>
      <c r="C44" s="47"/>
      <c r="D44" s="21"/>
      <c r="E44" s="22"/>
      <c r="F44" s="23"/>
      <c r="G44" s="23"/>
      <c r="H44" s="23"/>
      <c r="I44" s="23"/>
      <c r="J44" s="24"/>
      <c r="K44" s="25"/>
      <c r="L44" s="19">
        <f t="shared" si="6"/>
        <v>0</v>
      </c>
    </row>
    <row r="45" spans="1:12" x14ac:dyDescent="0.3">
      <c r="A45" s="4">
        <f t="shared" si="7"/>
        <v>19</v>
      </c>
      <c r="B45" s="20"/>
      <c r="C45" s="47"/>
      <c r="D45" s="21"/>
      <c r="E45" s="22"/>
      <c r="F45" s="23"/>
      <c r="G45" s="23"/>
      <c r="H45" s="23"/>
      <c r="I45" s="23"/>
      <c r="J45" s="24"/>
      <c r="K45" s="25"/>
      <c r="L45" s="19">
        <f t="shared" si="6"/>
        <v>0</v>
      </c>
    </row>
    <row r="46" spans="1:12" x14ac:dyDescent="0.3">
      <c r="A46" s="4">
        <f t="shared" si="7"/>
        <v>20</v>
      </c>
      <c r="B46" s="20"/>
      <c r="C46" s="47"/>
      <c r="D46" s="21"/>
      <c r="E46" s="22"/>
      <c r="F46" s="23"/>
      <c r="G46" s="23"/>
      <c r="H46" s="23"/>
      <c r="I46" s="23"/>
      <c r="J46" s="24"/>
      <c r="K46" s="25"/>
      <c r="L46" s="19">
        <f t="shared" si="6"/>
        <v>0</v>
      </c>
    </row>
    <row r="47" spans="1:12" x14ac:dyDescent="0.3">
      <c r="A47" s="4">
        <f t="shared" si="7"/>
        <v>21</v>
      </c>
      <c r="B47" s="20"/>
      <c r="C47" s="47"/>
      <c r="D47" s="21"/>
      <c r="E47" s="22"/>
      <c r="F47" s="23"/>
      <c r="G47" s="23"/>
      <c r="H47" s="23"/>
      <c r="I47" s="23"/>
      <c r="J47" s="24"/>
      <c r="K47" s="25"/>
      <c r="L47" s="19">
        <f t="shared" si="6"/>
        <v>0</v>
      </c>
    </row>
    <row r="48" spans="1:12" x14ac:dyDescent="0.3">
      <c r="A48" s="4">
        <f t="shared" si="7"/>
        <v>22</v>
      </c>
      <c r="B48" s="20"/>
      <c r="C48" s="47"/>
      <c r="D48" s="21"/>
      <c r="E48" s="22"/>
      <c r="F48" s="23"/>
      <c r="G48" s="23"/>
      <c r="H48" s="23"/>
      <c r="I48" s="23"/>
      <c r="J48" s="24"/>
      <c r="K48" s="25"/>
      <c r="L48" s="19">
        <f t="shared" si="6"/>
        <v>0</v>
      </c>
    </row>
    <row r="49" spans="1:12" x14ac:dyDescent="0.3">
      <c r="A49" s="4">
        <f t="shared" si="7"/>
        <v>23</v>
      </c>
      <c r="B49" s="20"/>
      <c r="C49" s="47"/>
      <c r="D49" s="21"/>
      <c r="E49" s="22"/>
      <c r="F49" s="23"/>
      <c r="G49" s="23"/>
      <c r="H49" s="23"/>
      <c r="I49" s="23"/>
      <c r="J49" s="24"/>
      <c r="K49" s="25"/>
      <c r="L49" s="19">
        <f t="shared" si="6"/>
        <v>0</v>
      </c>
    </row>
    <row r="50" spans="1:12" x14ac:dyDescent="0.3">
      <c r="A50" s="4">
        <f t="shared" si="7"/>
        <v>24</v>
      </c>
      <c r="B50" s="20"/>
      <c r="C50" s="47"/>
      <c r="D50" s="21"/>
      <c r="E50" s="22"/>
      <c r="F50" s="23"/>
      <c r="G50" s="23"/>
      <c r="H50" s="23"/>
      <c r="I50" s="23"/>
      <c r="J50" s="24"/>
      <c r="K50" s="25"/>
      <c r="L50" s="19">
        <f t="shared" si="6"/>
        <v>0</v>
      </c>
    </row>
    <row r="51" spans="1:12" x14ac:dyDescent="0.3">
      <c r="A51" s="4">
        <f t="shared" si="7"/>
        <v>25</v>
      </c>
      <c r="B51" s="20"/>
      <c r="C51" s="47"/>
      <c r="D51" s="21"/>
      <c r="E51" s="22"/>
      <c r="F51" s="23"/>
      <c r="G51" s="23"/>
      <c r="H51" s="23"/>
      <c r="I51" s="23"/>
      <c r="J51" s="24"/>
      <c r="K51" s="25"/>
      <c r="L51" s="19">
        <f t="shared" si="6"/>
        <v>0</v>
      </c>
    </row>
    <row r="52" spans="1:12" x14ac:dyDescent="0.3">
      <c r="A52" s="4">
        <f t="shared" si="7"/>
        <v>26</v>
      </c>
      <c r="B52" s="20"/>
      <c r="C52" s="47"/>
      <c r="D52" s="21"/>
      <c r="E52" s="22"/>
      <c r="F52" s="23"/>
      <c r="G52" s="23"/>
      <c r="H52" s="23"/>
      <c r="I52" s="23"/>
      <c r="J52" s="24"/>
      <c r="K52" s="25"/>
      <c r="L52" s="19">
        <f t="shared" si="6"/>
        <v>0</v>
      </c>
    </row>
    <row r="53" spans="1:12" x14ac:dyDescent="0.3">
      <c r="A53" s="4">
        <f t="shared" si="7"/>
        <v>27</v>
      </c>
      <c r="B53" s="20"/>
      <c r="C53" s="47"/>
      <c r="D53" s="21"/>
      <c r="E53" s="22"/>
      <c r="F53" s="23"/>
      <c r="G53" s="23"/>
      <c r="H53" s="23"/>
      <c r="I53" s="23"/>
      <c r="J53" s="24"/>
      <c r="K53" s="25"/>
      <c r="L53" s="19">
        <f t="shared" si="6"/>
        <v>0</v>
      </c>
    </row>
    <row r="54" spans="1:12" x14ac:dyDescent="0.3">
      <c r="A54" s="4">
        <f t="shared" si="7"/>
        <v>28</v>
      </c>
      <c r="B54" s="20"/>
      <c r="C54" s="47"/>
      <c r="D54" s="21"/>
      <c r="E54" s="22"/>
      <c r="F54" s="23"/>
      <c r="G54" s="23"/>
      <c r="H54" s="23"/>
      <c r="I54" s="23"/>
      <c r="J54" s="24"/>
      <c r="K54" s="25"/>
      <c r="L54" s="19">
        <f t="shared" si="6"/>
        <v>0</v>
      </c>
    </row>
    <row r="55" spans="1:12" x14ac:dyDescent="0.3">
      <c r="A55" s="4">
        <f t="shared" si="7"/>
        <v>29</v>
      </c>
      <c r="B55" s="20"/>
      <c r="C55" s="47"/>
      <c r="D55" s="21"/>
      <c r="E55" s="22"/>
      <c r="F55" s="23"/>
      <c r="G55" s="23"/>
      <c r="H55" s="23"/>
      <c r="I55" s="23"/>
      <c r="J55" s="24"/>
      <c r="K55" s="25"/>
      <c r="L55" s="19">
        <f t="shared" si="6"/>
        <v>0</v>
      </c>
    </row>
    <row r="56" spans="1:12" x14ac:dyDescent="0.3">
      <c r="A56" s="4">
        <f t="shared" si="7"/>
        <v>30</v>
      </c>
      <c r="B56" s="20"/>
      <c r="C56" s="47"/>
      <c r="D56" s="21"/>
      <c r="E56" s="22"/>
      <c r="F56" s="23"/>
      <c r="G56" s="23"/>
      <c r="H56" s="23"/>
      <c r="I56" s="23"/>
      <c r="J56" s="24"/>
      <c r="K56" s="25"/>
      <c r="L56" s="19">
        <f t="shared" si="6"/>
        <v>0</v>
      </c>
    </row>
    <row r="57" spans="1:12" x14ac:dyDescent="0.3">
      <c r="A57" s="4">
        <f t="shared" si="7"/>
        <v>31</v>
      </c>
      <c r="B57" s="20"/>
      <c r="C57" s="47"/>
      <c r="D57" s="21"/>
      <c r="E57" s="22"/>
      <c r="F57" s="23"/>
      <c r="G57" s="23"/>
      <c r="H57" s="23"/>
      <c r="I57" s="23"/>
      <c r="J57" s="24"/>
      <c r="K57" s="25"/>
      <c r="L57" s="19">
        <f t="shared" si="6"/>
        <v>0</v>
      </c>
    </row>
    <row r="58" spans="1:12" x14ac:dyDescent="0.3">
      <c r="A58" s="4">
        <f t="shared" si="7"/>
        <v>32</v>
      </c>
      <c r="B58" s="20"/>
      <c r="C58" s="47"/>
      <c r="D58" s="21"/>
      <c r="E58" s="22"/>
      <c r="F58" s="23"/>
      <c r="G58" s="23"/>
      <c r="H58" s="23"/>
      <c r="I58" s="23"/>
      <c r="J58" s="24"/>
      <c r="K58" s="25"/>
      <c r="L58" s="19">
        <f t="shared" si="6"/>
        <v>0</v>
      </c>
    </row>
    <row r="59" spans="1:12" x14ac:dyDescent="0.3">
      <c r="A59" s="4">
        <f t="shared" si="7"/>
        <v>33</v>
      </c>
      <c r="B59" s="20"/>
      <c r="C59" s="47"/>
      <c r="D59" s="21"/>
      <c r="E59" s="22"/>
      <c r="F59" s="23"/>
      <c r="G59" s="23"/>
      <c r="H59" s="23"/>
      <c r="I59" s="23"/>
      <c r="J59" s="24"/>
      <c r="K59" s="25"/>
      <c r="L59" s="19">
        <f t="shared" ref="L59:L81" si="8">IF(SUM($E59:$J59)&gt;$D59, "Сумма процедур больше цены контракта", IF(SUM($E59:$J59)&lt;$D59, "Запланированы не все процедуры", IF(K59&gt;$D59, "Сумма СМП больше цены контракта", 0)))</f>
        <v>0</v>
      </c>
    </row>
    <row r="60" spans="1:12" x14ac:dyDescent="0.3">
      <c r="A60" s="4">
        <f t="shared" si="7"/>
        <v>34</v>
      </c>
      <c r="B60" s="20"/>
      <c r="C60" s="47"/>
      <c r="D60" s="21"/>
      <c r="E60" s="22"/>
      <c r="F60" s="23"/>
      <c r="G60" s="23"/>
      <c r="H60" s="23"/>
      <c r="I60" s="23"/>
      <c r="J60" s="24"/>
      <c r="K60" s="25"/>
      <c r="L60" s="19">
        <f t="shared" si="8"/>
        <v>0</v>
      </c>
    </row>
    <row r="61" spans="1:12" x14ac:dyDescent="0.3">
      <c r="A61" s="4">
        <f t="shared" si="7"/>
        <v>35</v>
      </c>
      <c r="B61" s="20"/>
      <c r="C61" s="47"/>
      <c r="D61" s="21"/>
      <c r="E61" s="22"/>
      <c r="F61" s="23"/>
      <c r="G61" s="23"/>
      <c r="H61" s="23"/>
      <c r="I61" s="23"/>
      <c r="J61" s="24"/>
      <c r="K61" s="25"/>
      <c r="L61" s="19">
        <f t="shared" si="8"/>
        <v>0</v>
      </c>
    </row>
    <row r="62" spans="1:12" x14ac:dyDescent="0.3">
      <c r="A62" s="4">
        <f t="shared" si="7"/>
        <v>36</v>
      </c>
      <c r="B62" s="20"/>
      <c r="C62" s="47"/>
      <c r="D62" s="21"/>
      <c r="E62" s="22"/>
      <c r="F62" s="23"/>
      <c r="G62" s="23"/>
      <c r="H62" s="23"/>
      <c r="I62" s="23"/>
      <c r="J62" s="24"/>
      <c r="K62" s="25"/>
      <c r="L62" s="19">
        <f t="shared" si="8"/>
        <v>0</v>
      </c>
    </row>
    <row r="63" spans="1:12" x14ac:dyDescent="0.3">
      <c r="A63" s="4">
        <f t="shared" si="7"/>
        <v>37</v>
      </c>
      <c r="B63" s="20"/>
      <c r="C63" s="47"/>
      <c r="D63" s="21"/>
      <c r="E63" s="22"/>
      <c r="F63" s="23"/>
      <c r="G63" s="23"/>
      <c r="H63" s="23"/>
      <c r="I63" s="23"/>
      <c r="J63" s="24"/>
      <c r="K63" s="25"/>
      <c r="L63" s="19">
        <f t="shared" si="8"/>
        <v>0</v>
      </c>
    </row>
    <row r="64" spans="1:12" x14ac:dyDescent="0.3">
      <c r="A64" s="4">
        <f t="shared" si="7"/>
        <v>38</v>
      </c>
      <c r="B64" s="20"/>
      <c r="C64" s="47"/>
      <c r="D64" s="21"/>
      <c r="E64" s="22"/>
      <c r="F64" s="23"/>
      <c r="G64" s="23"/>
      <c r="H64" s="23"/>
      <c r="I64" s="23"/>
      <c r="J64" s="24"/>
      <c r="K64" s="25"/>
      <c r="L64" s="19">
        <f t="shared" si="8"/>
        <v>0</v>
      </c>
    </row>
    <row r="65" spans="1:12" x14ac:dyDescent="0.3">
      <c r="A65" s="4">
        <f t="shared" si="7"/>
        <v>39</v>
      </c>
      <c r="B65" s="20"/>
      <c r="C65" s="47"/>
      <c r="D65" s="21"/>
      <c r="E65" s="22"/>
      <c r="F65" s="23"/>
      <c r="G65" s="23"/>
      <c r="H65" s="23"/>
      <c r="I65" s="23"/>
      <c r="J65" s="24"/>
      <c r="K65" s="25"/>
      <c r="L65" s="19">
        <f t="shared" si="8"/>
        <v>0</v>
      </c>
    </row>
    <row r="66" spans="1:12" x14ac:dyDescent="0.3">
      <c r="A66" s="4">
        <f t="shared" si="7"/>
        <v>40</v>
      </c>
      <c r="B66" s="20"/>
      <c r="C66" s="47"/>
      <c r="D66" s="21"/>
      <c r="E66" s="22"/>
      <c r="F66" s="23"/>
      <c r="G66" s="23"/>
      <c r="H66" s="23"/>
      <c r="I66" s="23"/>
      <c r="J66" s="24"/>
      <c r="K66" s="25"/>
      <c r="L66" s="19">
        <f t="shared" si="8"/>
        <v>0</v>
      </c>
    </row>
    <row r="67" spans="1:12" x14ac:dyDescent="0.3">
      <c r="A67" s="4">
        <f t="shared" si="7"/>
        <v>41</v>
      </c>
      <c r="B67" s="20"/>
      <c r="C67" s="47"/>
      <c r="D67" s="21"/>
      <c r="E67" s="22"/>
      <c r="F67" s="23"/>
      <c r="G67" s="23"/>
      <c r="H67" s="23"/>
      <c r="I67" s="23"/>
      <c r="J67" s="24"/>
      <c r="K67" s="25"/>
      <c r="L67" s="19">
        <f t="shared" si="8"/>
        <v>0</v>
      </c>
    </row>
    <row r="68" spans="1:12" x14ac:dyDescent="0.3">
      <c r="A68" s="4">
        <f t="shared" si="7"/>
        <v>42</v>
      </c>
      <c r="B68" s="20"/>
      <c r="C68" s="47"/>
      <c r="D68" s="21"/>
      <c r="E68" s="22"/>
      <c r="F68" s="23"/>
      <c r="G68" s="23"/>
      <c r="H68" s="23"/>
      <c r="I68" s="23"/>
      <c r="J68" s="24"/>
      <c r="K68" s="25"/>
      <c r="L68" s="19">
        <f t="shared" si="8"/>
        <v>0</v>
      </c>
    </row>
    <row r="69" spans="1:12" x14ac:dyDescent="0.3">
      <c r="A69" s="4">
        <f t="shared" si="7"/>
        <v>43</v>
      </c>
      <c r="B69" s="20"/>
      <c r="C69" s="47"/>
      <c r="D69" s="21"/>
      <c r="E69" s="22"/>
      <c r="F69" s="23"/>
      <c r="G69" s="23"/>
      <c r="H69" s="23"/>
      <c r="I69" s="23"/>
      <c r="J69" s="24"/>
      <c r="K69" s="25"/>
      <c r="L69" s="19">
        <f t="shared" si="8"/>
        <v>0</v>
      </c>
    </row>
    <row r="70" spans="1:12" x14ac:dyDescent="0.3">
      <c r="A70" s="4">
        <f t="shared" si="7"/>
        <v>44</v>
      </c>
      <c r="B70" s="20"/>
      <c r="C70" s="47"/>
      <c r="D70" s="21"/>
      <c r="E70" s="22"/>
      <c r="F70" s="23"/>
      <c r="G70" s="23"/>
      <c r="H70" s="23"/>
      <c r="I70" s="23"/>
      <c r="J70" s="24"/>
      <c r="K70" s="25"/>
      <c r="L70" s="19">
        <f t="shared" si="8"/>
        <v>0</v>
      </c>
    </row>
    <row r="71" spans="1:12" x14ac:dyDescent="0.3">
      <c r="A71" s="4">
        <f t="shared" si="7"/>
        <v>45</v>
      </c>
      <c r="B71" s="20"/>
      <c r="C71" s="47"/>
      <c r="D71" s="21"/>
      <c r="E71" s="22"/>
      <c r="F71" s="23"/>
      <c r="G71" s="23"/>
      <c r="H71" s="23"/>
      <c r="I71" s="23"/>
      <c r="J71" s="24"/>
      <c r="K71" s="25"/>
      <c r="L71" s="19">
        <f t="shared" si="8"/>
        <v>0</v>
      </c>
    </row>
    <row r="72" spans="1:12" x14ac:dyDescent="0.3">
      <c r="A72" s="4">
        <f t="shared" si="7"/>
        <v>46</v>
      </c>
      <c r="B72" s="20"/>
      <c r="C72" s="47"/>
      <c r="D72" s="21"/>
      <c r="E72" s="22"/>
      <c r="F72" s="23"/>
      <c r="G72" s="23"/>
      <c r="H72" s="23"/>
      <c r="I72" s="23"/>
      <c r="J72" s="24"/>
      <c r="K72" s="25"/>
      <c r="L72" s="19">
        <f t="shared" si="8"/>
        <v>0</v>
      </c>
    </row>
    <row r="73" spans="1:12" x14ac:dyDescent="0.3">
      <c r="A73" s="4">
        <f t="shared" si="7"/>
        <v>47</v>
      </c>
      <c r="B73" s="20"/>
      <c r="C73" s="47"/>
      <c r="D73" s="21"/>
      <c r="E73" s="22"/>
      <c r="F73" s="23"/>
      <c r="G73" s="23"/>
      <c r="H73" s="23"/>
      <c r="I73" s="23"/>
      <c r="J73" s="24"/>
      <c r="K73" s="25"/>
      <c r="L73" s="19">
        <f t="shared" si="8"/>
        <v>0</v>
      </c>
    </row>
    <row r="74" spans="1:12" x14ac:dyDescent="0.3">
      <c r="A74" s="4">
        <f t="shared" si="7"/>
        <v>48</v>
      </c>
      <c r="B74" s="20"/>
      <c r="C74" s="47"/>
      <c r="D74" s="21"/>
      <c r="E74" s="22"/>
      <c r="F74" s="23"/>
      <c r="G74" s="23"/>
      <c r="H74" s="23"/>
      <c r="I74" s="23"/>
      <c r="J74" s="24"/>
      <c r="K74" s="25"/>
      <c r="L74" s="19">
        <f t="shared" si="8"/>
        <v>0</v>
      </c>
    </row>
    <row r="75" spans="1:12" x14ac:dyDescent="0.3">
      <c r="A75" s="4">
        <f t="shared" si="7"/>
        <v>49</v>
      </c>
      <c r="B75" s="20"/>
      <c r="C75" s="47"/>
      <c r="D75" s="21"/>
      <c r="E75" s="22"/>
      <c r="F75" s="23"/>
      <c r="G75" s="23"/>
      <c r="H75" s="23"/>
      <c r="I75" s="23"/>
      <c r="J75" s="24"/>
      <c r="K75" s="25"/>
      <c r="L75" s="19">
        <f t="shared" si="8"/>
        <v>0</v>
      </c>
    </row>
    <row r="76" spans="1:12" x14ac:dyDescent="0.3">
      <c r="A76" s="4">
        <f t="shared" si="7"/>
        <v>50</v>
      </c>
      <c r="B76" s="20"/>
      <c r="C76" s="47"/>
      <c r="D76" s="21"/>
      <c r="E76" s="22"/>
      <c r="F76" s="23"/>
      <c r="G76" s="23"/>
      <c r="H76" s="23"/>
      <c r="I76" s="23"/>
      <c r="J76" s="24"/>
      <c r="K76" s="25"/>
      <c r="L76" s="19">
        <f t="shared" si="8"/>
        <v>0</v>
      </c>
    </row>
    <row r="77" spans="1:12" x14ac:dyDescent="0.3">
      <c r="A77" s="4">
        <f t="shared" si="7"/>
        <v>51</v>
      </c>
      <c r="B77" s="20"/>
      <c r="C77" s="47"/>
      <c r="D77" s="21"/>
      <c r="E77" s="22"/>
      <c r="F77" s="23"/>
      <c r="G77" s="23"/>
      <c r="H77" s="23"/>
      <c r="I77" s="23"/>
      <c r="J77" s="24"/>
      <c r="K77" s="25"/>
      <c r="L77" s="19">
        <f t="shared" si="8"/>
        <v>0</v>
      </c>
    </row>
    <row r="78" spans="1:12" x14ac:dyDescent="0.3">
      <c r="A78" s="4">
        <f t="shared" si="7"/>
        <v>52</v>
      </c>
      <c r="B78" s="20"/>
      <c r="C78" s="47"/>
      <c r="D78" s="21"/>
      <c r="E78" s="22"/>
      <c r="F78" s="23"/>
      <c r="G78" s="23"/>
      <c r="H78" s="23"/>
      <c r="I78" s="23"/>
      <c r="J78" s="24"/>
      <c r="K78" s="25"/>
      <c r="L78" s="19">
        <f t="shared" si="8"/>
        <v>0</v>
      </c>
    </row>
    <row r="79" spans="1:12" x14ac:dyDescent="0.3">
      <c r="A79" s="4">
        <f t="shared" si="7"/>
        <v>53</v>
      </c>
      <c r="B79" s="20"/>
      <c r="C79" s="47"/>
      <c r="D79" s="21"/>
      <c r="E79" s="22"/>
      <c r="F79" s="23"/>
      <c r="G79" s="23"/>
      <c r="H79" s="23"/>
      <c r="I79" s="23"/>
      <c r="J79" s="24"/>
      <c r="K79" s="25"/>
      <c r="L79" s="19">
        <f t="shared" si="8"/>
        <v>0</v>
      </c>
    </row>
    <row r="80" spans="1:12" x14ac:dyDescent="0.3">
      <c r="A80" s="4">
        <f t="shared" si="7"/>
        <v>54</v>
      </c>
      <c r="B80" s="20"/>
      <c r="C80" s="47"/>
      <c r="D80" s="21"/>
      <c r="E80" s="22"/>
      <c r="F80" s="23"/>
      <c r="G80" s="23"/>
      <c r="H80" s="23"/>
      <c r="I80" s="23"/>
      <c r="J80" s="24"/>
      <c r="K80" s="25"/>
      <c r="L80" s="19">
        <f t="shared" si="8"/>
        <v>0</v>
      </c>
    </row>
    <row r="81" spans="1:12" x14ac:dyDescent="0.3">
      <c r="A81" s="4">
        <f t="shared" si="7"/>
        <v>55</v>
      </c>
      <c r="B81" s="20"/>
      <c r="C81" s="47"/>
      <c r="D81" s="21"/>
      <c r="E81" s="22"/>
      <c r="F81" s="23"/>
      <c r="G81" s="23"/>
      <c r="H81" s="23"/>
      <c r="I81" s="23"/>
      <c r="J81" s="24"/>
      <c r="K81" s="25"/>
      <c r="L81" s="19">
        <f t="shared" si="8"/>
        <v>0</v>
      </c>
    </row>
    <row r="82" spans="1:12" ht="15" thickBot="1" x14ac:dyDescent="0.35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4"/>
    </row>
  </sheetData>
  <sheetProtection algorithmName="SHA-512" hashValue="MRBCKrGkAddpKX+2nB/E7ItJkyX1Yxvk7U+cXWFljuidkIcsDdaV60u/rT70ziIGdoKS+SojJmAPNNVz0LSXKA==" saltValue="KG3X+5EciUzyayXeA2eV1A==" spinCount="100000" sheet="1" objects="1" scenarios="1" selectLockedCells="1"/>
  <mergeCells count="30">
    <mergeCell ref="A82:K82"/>
    <mergeCell ref="J21:K23"/>
    <mergeCell ref="A4:K4"/>
    <mergeCell ref="J17:K19"/>
    <mergeCell ref="A1:K1"/>
    <mergeCell ref="A5:K5"/>
    <mergeCell ref="A24:K24"/>
    <mergeCell ref="A16:K16"/>
    <mergeCell ref="E21:F23"/>
    <mergeCell ref="G17:G23"/>
    <mergeCell ref="G6:G8"/>
    <mergeCell ref="A2:K2"/>
    <mergeCell ref="A19:D19"/>
    <mergeCell ref="A20:D20"/>
    <mergeCell ref="A21:D21"/>
    <mergeCell ref="A22:D22"/>
    <mergeCell ref="A23:D23"/>
    <mergeCell ref="A3:K3"/>
    <mergeCell ref="A25:A26"/>
    <mergeCell ref="B25:B26"/>
    <mergeCell ref="D25:D26"/>
    <mergeCell ref="H6:I6"/>
    <mergeCell ref="J6:K6"/>
    <mergeCell ref="E6:F6"/>
    <mergeCell ref="A8:D8"/>
    <mergeCell ref="A17:D17"/>
    <mergeCell ref="A18:D18"/>
    <mergeCell ref="E25:J25"/>
    <mergeCell ref="C25:C26"/>
    <mergeCell ref="A9:C15"/>
  </mergeCells>
  <conditionalFormatting sqref="I17">
    <cfRule type="cellIs" dxfId="12" priority="13" operator="greaterThan">
      <formula>$F$17</formula>
    </cfRule>
  </conditionalFormatting>
  <conditionalFormatting sqref="H17">
    <cfRule type="cellIs" dxfId="11" priority="12" operator="greaterThan">
      <formula>$E$17</formula>
    </cfRule>
  </conditionalFormatting>
  <conditionalFormatting sqref="I18">
    <cfRule type="cellIs" dxfId="10" priority="11" operator="greaterThan">
      <formula>$F$18</formula>
    </cfRule>
  </conditionalFormatting>
  <conditionalFormatting sqref="H18">
    <cfRule type="cellIs" dxfId="9" priority="10" operator="greaterThan">
      <formula>$E$18</formula>
    </cfRule>
  </conditionalFormatting>
  <conditionalFormatting sqref="I19">
    <cfRule type="cellIs" dxfId="8" priority="9" operator="greaterThan">
      <formula>$F$19</formula>
    </cfRule>
  </conditionalFormatting>
  <conditionalFormatting sqref="H19">
    <cfRule type="cellIs" dxfId="7" priority="8" operator="greaterThan">
      <formula>$E$19</formula>
    </cfRule>
  </conditionalFormatting>
  <conditionalFormatting sqref="I20">
    <cfRule type="cellIs" dxfId="6" priority="7" operator="lessThan">
      <formula>$F$20</formula>
    </cfRule>
  </conditionalFormatting>
  <conditionalFormatting sqref="H20">
    <cfRule type="cellIs" dxfId="5" priority="6" operator="lessThan">
      <formula>$E$20</formula>
    </cfRule>
  </conditionalFormatting>
  <conditionalFormatting sqref="J20">
    <cfRule type="cellIs" dxfId="4" priority="5" operator="greaterThan">
      <formula>0</formula>
    </cfRule>
  </conditionalFormatting>
  <conditionalFormatting sqref="K20">
    <cfRule type="cellIs" dxfId="3" priority="4" operator="greaterThan">
      <formula>0</formula>
    </cfRule>
  </conditionalFormatting>
  <conditionalFormatting sqref="L8:L15">
    <cfRule type="cellIs" dxfId="2" priority="3" operator="greaterThan">
      <formula>0</formula>
    </cfRule>
  </conditionalFormatting>
  <conditionalFormatting sqref="L17:L20">
    <cfRule type="cellIs" dxfId="1" priority="2" operator="greaterThan">
      <formula>0</formula>
    </cfRule>
  </conditionalFormatting>
  <conditionalFormatting sqref="L27:L81">
    <cfRule type="cellIs" dxfId="0" priority="1" operator="greaterThan">
      <formula>0</formula>
    </cfRule>
  </conditionalFormatting>
  <dataValidations count="1">
    <dataValidation type="list" allowBlank="1" showInputMessage="1" showErrorMessage="1" sqref="C27:C81">
      <formula1>КОСГУ</formula1>
    </dataValidation>
  </dataValidation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83"/>
  <sheetViews>
    <sheetView workbookViewId="0">
      <selection activeCell="G10" sqref="G10"/>
    </sheetView>
  </sheetViews>
  <sheetFormatPr defaultRowHeight="14.4" x14ac:dyDescent="0.3"/>
  <cols>
    <col min="1" max="1" width="21.5546875" customWidth="1"/>
    <col min="2" max="2" width="5.44140625" customWidth="1"/>
    <col min="3" max="3" width="59.44140625" customWidth="1"/>
  </cols>
  <sheetData>
    <row r="1" spans="1:13" ht="15" thickBot="1" x14ac:dyDescent="0.35">
      <c r="A1" s="126" t="s">
        <v>26</v>
      </c>
      <c r="B1" s="127"/>
      <c r="C1" s="128"/>
      <c r="D1" s="53"/>
      <c r="E1" s="53"/>
      <c r="F1" s="53"/>
      <c r="G1" s="53"/>
      <c r="H1" s="53"/>
      <c r="I1" s="53"/>
      <c r="J1" s="53"/>
      <c r="K1" s="53"/>
    </row>
    <row r="2" spans="1:13" ht="15" thickBot="1" x14ac:dyDescent="0.35">
      <c r="A2" s="129"/>
      <c r="B2" s="130"/>
      <c r="C2" s="131"/>
      <c r="D2" s="35"/>
      <c r="E2" s="35"/>
      <c r="F2" s="35"/>
      <c r="G2" s="35"/>
      <c r="H2" s="35"/>
      <c r="I2" s="35"/>
      <c r="J2" s="35"/>
      <c r="K2" s="35"/>
    </row>
    <row r="3" spans="1:13" ht="18.600000000000001" thickBot="1" x14ac:dyDescent="0.4">
      <c r="A3" s="72" t="s">
        <v>37</v>
      </c>
      <c r="B3" s="73"/>
      <c r="C3" s="74"/>
      <c r="K3" s="38"/>
      <c r="L3" s="38"/>
      <c r="M3" s="38"/>
    </row>
    <row r="4" spans="1:13" ht="6" customHeight="1" thickBot="1" x14ac:dyDescent="0.35">
      <c r="A4" s="135"/>
      <c r="B4" s="136"/>
      <c r="C4" s="137"/>
      <c r="K4" s="38"/>
      <c r="L4" s="38"/>
      <c r="M4" s="38"/>
    </row>
    <row r="5" spans="1:13" ht="15" thickBot="1" x14ac:dyDescent="0.35">
      <c r="A5" s="43" t="s">
        <v>146</v>
      </c>
      <c r="B5" s="147" t="s">
        <v>38</v>
      </c>
      <c r="C5" s="148"/>
      <c r="D5" s="35"/>
      <c r="E5" s="35"/>
      <c r="F5" s="35"/>
      <c r="G5" s="35"/>
      <c r="H5" s="35"/>
      <c r="I5" s="35"/>
      <c r="J5" s="35"/>
      <c r="K5" s="35"/>
      <c r="L5" s="38"/>
      <c r="M5" s="38"/>
    </row>
    <row r="6" spans="1:13" ht="6" customHeight="1" thickBot="1" x14ac:dyDescent="0.35">
      <c r="A6" s="132"/>
      <c r="B6" s="133"/>
      <c r="C6" s="134"/>
      <c r="D6" s="35"/>
      <c r="E6" s="35"/>
      <c r="F6" s="35"/>
      <c r="G6" s="35"/>
      <c r="H6" s="35"/>
      <c r="I6" s="35"/>
      <c r="J6" s="35"/>
      <c r="K6" s="35"/>
      <c r="L6" s="38"/>
      <c r="M6" s="38"/>
    </row>
    <row r="7" spans="1:13" x14ac:dyDescent="0.3">
      <c r="A7" s="44">
        <v>221</v>
      </c>
      <c r="B7" s="149" t="s">
        <v>40</v>
      </c>
      <c r="C7" s="150"/>
      <c r="D7" s="35"/>
      <c r="E7" s="35"/>
      <c r="F7" s="35"/>
      <c r="G7" s="35"/>
      <c r="H7" s="35"/>
      <c r="I7" s="35"/>
      <c r="J7" s="35"/>
      <c r="K7" s="35"/>
      <c r="L7" s="38"/>
      <c r="M7" s="38"/>
    </row>
    <row r="8" spans="1:13" x14ac:dyDescent="0.3">
      <c r="A8" s="45">
        <v>222</v>
      </c>
      <c r="B8" s="143" t="s">
        <v>25</v>
      </c>
      <c r="C8" s="144"/>
      <c r="D8" s="35"/>
      <c r="E8" s="35"/>
      <c r="F8" s="35"/>
      <c r="G8" s="35"/>
      <c r="H8" s="35"/>
      <c r="I8" s="35"/>
      <c r="J8" s="35"/>
      <c r="K8" s="35"/>
      <c r="L8" s="38"/>
      <c r="M8" s="38"/>
    </row>
    <row r="9" spans="1:13" x14ac:dyDescent="0.3">
      <c r="A9" s="45">
        <v>223</v>
      </c>
      <c r="B9" s="143" t="s">
        <v>41</v>
      </c>
      <c r="C9" s="144"/>
      <c r="D9" s="35"/>
      <c r="E9" s="35"/>
      <c r="F9" s="35"/>
      <c r="G9" s="35"/>
      <c r="H9" s="35"/>
      <c r="I9" s="35"/>
      <c r="J9" s="35"/>
      <c r="K9" s="35"/>
      <c r="L9" s="38"/>
      <c r="M9" s="38"/>
    </row>
    <row r="10" spans="1:13" x14ac:dyDescent="0.3">
      <c r="A10" s="45">
        <v>225</v>
      </c>
      <c r="B10" s="143" t="s">
        <v>43</v>
      </c>
      <c r="C10" s="144"/>
      <c r="D10" s="35"/>
      <c r="E10" s="35"/>
      <c r="F10" s="35"/>
      <c r="G10" s="35"/>
      <c r="H10" s="35"/>
      <c r="I10" s="35"/>
      <c r="J10" s="35"/>
      <c r="K10" s="35"/>
      <c r="L10" s="38"/>
      <c r="M10" s="38"/>
    </row>
    <row r="11" spans="1:13" x14ac:dyDescent="0.3">
      <c r="A11" s="45">
        <v>226</v>
      </c>
      <c r="B11" s="143" t="s">
        <v>44</v>
      </c>
      <c r="C11" s="144"/>
      <c r="D11" s="35"/>
      <c r="E11" s="35"/>
      <c r="F11" s="35"/>
      <c r="G11" s="35"/>
      <c r="H11" s="35"/>
      <c r="I11" s="35"/>
      <c r="J11" s="35"/>
      <c r="K11" s="35"/>
      <c r="L11" s="38"/>
      <c r="M11" s="38"/>
    </row>
    <row r="12" spans="1:13" x14ac:dyDescent="0.3">
      <c r="A12" s="45">
        <v>310</v>
      </c>
      <c r="B12" s="143" t="s">
        <v>48</v>
      </c>
      <c r="C12" s="144"/>
      <c r="D12" s="35"/>
      <c r="E12" s="35"/>
      <c r="F12" s="35"/>
      <c r="G12" s="35"/>
      <c r="H12" s="35"/>
      <c r="I12" s="35"/>
      <c r="J12" s="35"/>
      <c r="K12" s="35"/>
      <c r="L12" s="38"/>
      <c r="M12" s="38"/>
    </row>
    <row r="13" spans="1:13" ht="15" thickBot="1" x14ac:dyDescent="0.35">
      <c r="A13" s="46">
        <v>340</v>
      </c>
      <c r="B13" s="145" t="s">
        <v>50</v>
      </c>
      <c r="C13" s="146"/>
      <c r="D13" s="35"/>
      <c r="E13" s="35"/>
      <c r="F13" s="35"/>
      <c r="G13" s="35"/>
      <c r="H13" s="35"/>
      <c r="I13" s="35"/>
      <c r="J13" s="35"/>
      <c r="K13" s="35"/>
      <c r="L13" s="38"/>
      <c r="M13" s="38"/>
    </row>
    <row r="14" spans="1:13" ht="15" thickBot="1" x14ac:dyDescent="0.35">
      <c r="A14" s="135"/>
      <c r="B14" s="136"/>
      <c r="C14" s="137"/>
      <c r="D14" s="35"/>
      <c r="E14" s="35"/>
      <c r="F14" s="35"/>
      <c r="G14" s="35"/>
      <c r="H14" s="35"/>
      <c r="I14" s="35"/>
      <c r="J14" s="35"/>
      <c r="K14" s="35"/>
      <c r="L14" s="38"/>
      <c r="M14" s="38"/>
    </row>
    <row r="15" spans="1:13" ht="15" thickBot="1" x14ac:dyDescent="0.35">
      <c r="A15" s="43" t="s">
        <v>145</v>
      </c>
      <c r="B15" s="147" t="s">
        <v>38</v>
      </c>
      <c r="C15" s="148"/>
      <c r="D15" s="36"/>
      <c r="E15" s="36"/>
      <c r="F15" s="36"/>
      <c r="G15" s="36"/>
      <c r="H15" s="36"/>
      <c r="I15" s="36"/>
      <c r="J15" s="36"/>
      <c r="K15" s="39"/>
      <c r="L15" s="38"/>
      <c r="M15" s="38"/>
    </row>
    <row r="16" spans="1:13" ht="6" customHeight="1" thickBot="1" x14ac:dyDescent="0.35">
      <c r="A16" s="132"/>
      <c r="B16" s="133"/>
      <c r="C16" s="134"/>
      <c r="D16" s="37"/>
      <c r="E16" s="37"/>
      <c r="F16" s="37"/>
      <c r="G16" s="37"/>
      <c r="H16" s="37"/>
      <c r="I16" s="37"/>
      <c r="J16" s="37"/>
      <c r="K16" s="37"/>
      <c r="L16" s="38"/>
      <c r="M16" s="38"/>
    </row>
    <row r="17" spans="1:13" ht="15" thickBot="1" x14ac:dyDescent="0.35">
      <c r="A17" s="40" t="s">
        <v>45</v>
      </c>
      <c r="B17" s="154" t="s">
        <v>39</v>
      </c>
      <c r="C17" s="155"/>
      <c r="D17" s="36"/>
      <c r="E17" s="36"/>
      <c r="F17" s="36"/>
      <c r="G17" s="36"/>
      <c r="H17" s="36"/>
      <c r="I17" s="36"/>
      <c r="J17" s="36"/>
      <c r="K17" s="39"/>
      <c r="L17" s="38"/>
      <c r="M17" s="38"/>
    </row>
    <row r="18" spans="1:13" x14ac:dyDescent="0.3">
      <c r="A18" s="151">
        <v>221</v>
      </c>
      <c r="B18" s="143" t="s">
        <v>40</v>
      </c>
      <c r="C18" s="144"/>
      <c r="K18" s="38"/>
      <c r="L18" s="38"/>
      <c r="M18" s="38"/>
    </row>
    <row r="19" spans="1:13" ht="28.8" x14ac:dyDescent="0.3">
      <c r="A19" s="141"/>
      <c r="B19" s="138"/>
      <c r="C19" s="54" t="s">
        <v>51</v>
      </c>
      <c r="K19" s="38"/>
      <c r="L19" s="38"/>
      <c r="M19" s="38"/>
    </row>
    <row r="20" spans="1:13" ht="29.25" customHeight="1" x14ac:dyDescent="0.3">
      <c r="A20" s="141"/>
      <c r="B20" s="138"/>
      <c r="C20" s="54" t="s">
        <v>52</v>
      </c>
      <c r="K20" s="38"/>
      <c r="L20" s="38"/>
      <c r="M20" s="38"/>
    </row>
    <row r="21" spans="1:13" x14ac:dyDescent="0.3">
      <c r="A21" s="141"/>
      <c r="B21" s="138"/>
      <c r="C21" s="54" t="s">
        <v>53</v>
      </c>
      <c r="K21" s="38"/>
      <c r="L21" s="38"/>
      <c r="M21" s="38"/>
    </row>
    <row r="22" spans="1:13" ht="28.8" x14ac:dyDescent="0.3">
      <c r="A22" s="141"/>
      <c r="B22" s="138"/>
      <c r="C22" s="54" t="s">
        <v>54</v>
      </c>
      <c r="K22" s="38"/>
      <c r="L22" s="38"/>
      <c r="M22" s="38"/>
    </row>
    <row r="23" spans="1:13" ht="28.8" x14ac:dyDescent="0.3">
      <c r="A23" s="141"/>
      <c r="B23" s="138"/>
      <c r="C23" s="54" t="s">
        <v>55</v>
      </c>
      <c r="K23" s="38"/>
      <c r="L23" s="38"/>
      <c r="M23" s="38"/>
    </row>
    <row r="24" spans="1:13" ht="28.8" x14ac:dyDescent="0.3">
      <c r="A24" s="141"/>
      <c r="B24" s="138"/>
      <c r="C24" s="54" t="s">
        <v>57</v>
      </c>
      <c r="K24" s="38"/>
      <c r="L24" s="38"/>
      <c r="M24" s="38"/>
    </row>
    <row r="25" spans="1:13" x14ac:dyDescent="0.3">
      <c r="A25" s="141"/>
      <c r="B25" s="138"/>
      <c r="C25" s="54" t="s">
        <v>56</v>
      </c>
      <c r="K25" s="38"/>
      <c r="L25" s="38"/>
      <c r="M25" s="38"/>
    </row>
    <row r="26" spans="1:13" x14ac:dyDescent="0.3">
      <c r="A26" s="141"/>
      <c r="B26" s="138"/>
      <c r="C26" s="54" t="s">
        <v>58</v>
      </c>
      <c r="K26" s="38"/>
      <c r="L26" s="38"/>
      <c r="M26" s="38"/>
    </row>
    <row r="27" spans="1:13" ht="28.8" x14ac:dyDescent="0.3">
      <c r="A27" s="141"/>
      <c r="B27" s="138"/>
      <c r="C27" s="54" t="s">
        <v>59</v>
      </c>
      <c r="K27" s="38"/>
      <c r="L27" s="38"/>
      <c r="M27" s="38"/>
    </row>
    <row r="28" spans="1:13" ht="28.8" x14ac:dyDescent="0.3">
      <c r="A28" s="141"/>
      <c r="B28" s="138"/>
      <c r="C28" s="54" t="s">
        <v>60</v>
      </c>
      <c r="K28" s="38"/>
      <c r="L28" s="38"/>
      <c r="M28" s="38"/>
    </row>
    <row r="29" spans="1:13" ht="57.6" x14ac:dyDescent="0.3">
      <c r="A29" s="141"/>
      <c r="B29" s="138"/>
      <c r="C29" s="54" t="s">
        <v>61</v>
      </c>
      <c r="K29" s="38"/>
      <c r="L29" s="38"/>
      <c r="M29" s="38"/>
    </row>
    <row r="30" spans="1:13" ht="31.5" customHeight="1" x14ac:dyDescent="0.3">
      <c r="A30" s="141"/>
      <c r="B30" s="138"/>
      <c r="C30" s="54" t="s">
        <v>62</v>
      </c>
      <c r="K30" s="38"/>
      <c r="L30" s="38"/>
      <c r="M30" s="38"/>
    </row>
    <row r="31" spans="1:13" ht="43.2" x14ac:dyDescent="0.3">
      <c r="A31" s="141"/>
      <c r="B31" s="138"/>
      <c r="C31" s="54" t="s">
        <v>63</v>
      </c>
      <c r="K31" s="38"/>
      <c r="L31" s="38"/>
      <c r="M31" s="38"/>
    </row>
    <row r="32" spans="1:13" ht="43.2" x14ac:dyDescent="0.3">
      <c r="A32" s="141"/>
      <c r="B32" s="138"/>
      <c r="C32" s="54" t="s">
        <v>64</v>
      </c>
      <c r="K32" s="38"/>
      <c r="L32" s="38"/>
      <c r="M32" s="38"/>
    </row>
    <row r="33" spans="1:13" ht="28.8" x14ac:dyDescent="0.3">
      <c r="A33" s="141"/>
      <c r="B33" s="138"/>
      <c r="C33" s="54" t="s">
        <v>65</v>
      </c>
      <c r="K33" s="38"/>
      <c r="L33" s="38"/>
      <c r="M33" s="38"/>
    </row>
    <row r="34" spans="1:13" x14ac:dyDescent="0.3">
      <c r="A34" s="141"/>
      <c r="B34" s="138"/>
      <c r="C34" s="54" t="s">
        <v>66</v>
      </c>
      <c r="K34" s="38"/>
      <c r="L34" s="38"/>
      <c r="M34" s="38"/>
    </row>
    <row r="35" spans="1:13" x14ac:dyDescent="0.3">
      <c r="A35" s="140">
        <v>222</v>
      </c>
      <c r="B35" s="152" t="s">
        <v>25</v>
      </c>
      <c r="C35" s="153"/>
      <c r="K35" s="38"/>
      <c r="L35" s="38"/>
      <c r="M35" s="38"/>
    </row>
    <row r="36" spans="1:13" ht="28.8" x14ac:dyDescent="0.3">
      <c r="A36" s="141"/>
      <c r="B36" s="138"/>
      <c r="C36" s="55" t="s">
        <v>67</v>
      </c>
    </row>
    <row r="37" spans="1:13" ht="43.2" x14ac:dyDescent="0.3">
      <c r="A37" s="141"/>
      <c r="B37" s="138"/>
      <c r="C37" s="54" t="s">
        <v>68</v>
      </c>
    </row>
    <row r="38" spans="1:13" ht="28.8" x14ac:dyDescent="0.3">
      <c r="A38" s="141"/>
      <c r="B38" s="138"/>
      <c r="C38" s="55" t="s">
        <v>69</v>
      </c>
    </row>
    <row r="39" spans="1:13" ht="28.8" x14ac:dyDescent="0.3">
      <c r="A39" s="141"/>
      <c r="B39" s="138"/>
      <c r="C39" s="55" t="s">
        <v>70</v>
      </c>
    </row>
    <row r="40" spans="1:13" ht="43.2" x14ac:dyDescent="0.3">
      <c r="A40" s="141"/>
      <c r="B40" s="138"/>
      <c r="C40" s="55" t="s">
        <v>71</v>
      </c>
    </row>
    <row r="41" spans="1:13" ht="57.6" x14ac:dyDescent="0.3">
      <c r="A41" s="141"/>
      <c r="B41" s="138"/>
      <c r="C41" s="55" t="s">
        <v>72</v>
      </c>
    </row>
    <row r="42" spans="1:13" ht="28.8" x14ac:dyDescent="0.3">
      <c r="A42" s="141"/>
      <c r="B42" s="138"/>
      <c r="C42" s="55" t="s">
        <v>73</v>
      </c>
    </row>
    <row r="43" spans="1:13" ht="28.8" x14ac:dyDescent="0.3">
      <c r="A43" s="141"/>
      <c r="B43" s="138"/>
      <c r="C43" s="55" t="s">
        <v>74</v>
      </c>
    </row>
    <row r="44" spans="1:13" ht="30" customHeight="1" x14ac:dyDescent="0.3">
      <c r="A44" s="141"/>
      <c r="B44" s="138"/>
      <c r="C44" s="55" t="s">
        <v>75</v>
      </c>
    </row>
    <row r="45" spans="1:13" ht="28.8" x14ac:dyDescent="0.3">
      <c r="A45" s="141"/>
      <c r="B45" s="138"/>
      <c r="C45" s="55" t="s">
        <v>76</v>
      </c>
    </row>
    <row r="46" spans="1:13" ht="15" customHeight="1" x14ac:dyDescent="0.3">
      <c r="A46" s="141"/>
      <c r="B46" s="138"/>
      <c r="C46" s="55" t="s">
        <v>77</v>
      </c>
    </row>
    <row r="47" spans="1:13" x14ac:dyDescent="0.3">
      <c r="A47" s="141"/>
      <c r="B47" s="138"/>
      <c r="C47" s="55" t="s">
        <v>78</v>
      </c>
    </row>
    <row r="48" spans="1:13" ht="28.8" x14ac:dyDescent="0.3">
      <c r="A48" s="141"/>
      <c r="B48" s="138"/>
      <c r="C48" s="55" t="s">
        <v>79</v>
      </c>
    </row>
    <row r="49" spans="1:3" x14ac:dyDescent="0.3">
      <c r="A49" s="141"/>
      <c r="B49" s="138"/>
      <c r="C49" s="55" t="s">
        <v>80</v>
      </c>
    </row>
    <row r="50" spans="1:3" ht="43.2" x14ac:dyDescent="0.3">
      <c r="A50" s="141"/>
      <c r="B50" s="138"/>
      <c r="C50" s="55" t="s">
        <v>81</v>
      </c>
    </row>
    <row r="51" spans="1:3" ht="43.2" x14ac:dyDescent="0.3">
      <c r="A51" s="141"/>
      <c r="B51" s="138"/>
      <c r="C51" s="55" t="s">
        <v>82</v>
      </c>
    </row>
    <row r="52" spans="1:3" x14ac:dyDescent="0.3">
      <c r="A52" s="141"/>
      <c r="B52" s="138"/>
      <c r="C52" s="55" t="s">
        <v>83</v>
      </c>
    </row>
    <row r="53" spans="1:3" x14ac:dyDescent="0.3">
      <c r="A53" s="140">
        <v>223</v>
      </c>
      <c r="B53" s="152" t="s">
        <v>41</v>
      </c>
      <c r="C53" s="153"/>
    </row>
    <row r="54" spans="1:3" x14ac:dyDescent="0.3">
      <c r="A54" s="141"/>
      <c r="B54" s="138"/>
      <c r="C54" s="56" t="s">
        <v>84</v>
      </c>
    </row>
    <row r="55" spans="1:3" ht="28.8" x14ac:dyDescent="0.3">
      <c r="A55" s="141"/>
      <c r="B55" s="138"/>
      <c r="C55" s="56" t="s">
        <v>85</v>
      </c>
    </row>
    <row r="56" spans="1:3" ht="29.25" customHeight="1" x14ac:dyDescent="0.3">
      <c r="A56" s="141"/>
      <c r="B56" s="138"/>
      <c r="C56" s="56" t="s">
        <v>86</v>
      </c>
    </row>
    <row r="57" spans="1:3" ht="88.5" customHeight="1" x14ac:dyDescent="0.3">
      <c r="A57" s="141"/>
      <c r="B57" s="138"/>
      <c r="C57" s="56" t="s">
        <v>87</v>
      </c>
    </row>
    <row r="58" spans="1:3" ht="29.25" customHeight="1" x14ac:dyDescent="0.3">
      <c r="A58" s="141"/>
      <c r="B58" s="138"/>
      <c r="C58" s="56" t="s">
        <v>88</v>
      </c>
    </row>
    <row r="59" spans="1:3" ht="43.2" x14ac:dyDescent="0.3">
      <c r="A59" s="141"/>
      <c r="B59" s="138"/>
      <c r="C59" s="56" t="s">
        <v>89</v>
      </c>
    </row>
    <row r="60" spans="1:3" ht="28.8" x14ac:dyDescent="0.3">
      <c r="A60" s="141"/>
      <c r="B60" s="138"/>
      <c r="C60" s="56" t="s">
        <v>90</v>
      </c>
    </row>
    <row r="61" spans="1:3" ht="28.8" x14ac:dyDescent="0.3">
      <c r="A61" s="141"/>
      <c r="B61" s="138"/>
      <c r="C61" s="56" t="s">
        <v>91</v>
      </c>
    </row>
    <row r="62" spans="1:3" x14ac:dyDescent="0.3">
      <c r="A62" s="141"/>
      <c r="B62" s="138"/>
      <c r="C62" s="56" t="s">
        <v>66</v>
      </c>
    </row>
    <row r="63" spans="1:3" x14ac:dyDescent="0.3">
      <c r="A63" s="140">
        <v>224</v>
      </c>
      <c r="B63" s="152" t="s">
        <v>42</v>
      </c>
      <c r="C63" s="153"/>
    </row>
    <row r="64" spans="1:3" ht="57.6" x14ac:dyDescent="0.3">
      <c r="A64" s="156"/>
      <c r="B64" s="59"/>
      <c r="C64" s="60" t="s">
        <v>204</v>
      </c>
    </row>
    <row r="65" spans="1:3" x14ac:dyDescent="0.3">
      <c r="A65" s="140">
        <v>225</v>
      </c>
      <c r="B65" s="152" t="s">
        <v>43</v>
      </c>
      <c r="C65" s="153"/>
    </row>
    <row r="66" spans="1:3" x14ac:dyDescent="0.3">
      <c r="A66" s="141"/>
      <c r="B66" s="138"/>
      <c r="C66" s="54" t="s">
        <v>93</v>
      </c>
    </row>
    <row r="67" spans="1:3" x14ac:dyDescent="0.3">
      <c r="A67" s="141"/>
      <c r="B67" s="138"/>
      <c r="C67" s="54" t="s">
        <v>94</v>
      </c>
    </row>
    <row r="68" spans="1:3" x14ac:dyDescent="0.3">
      <c r="A68" s="141"/>
      <c r="B68" s="138"/>
      <c r="C68" s="54" t="s">
        <v>95</v>
      </c>
    </row>
    <row r="69" spans="1:3" ht="43.2" x14ac:dyDescent="0.3">
      <c r="A69" s="141"/>
      <c r="B69" s="138"/>
      <c r="C69" s="54" t="s">
        <v>96</v>
      </c>
    </row>
    <row r="70" spans="1:3" x14ac:dyDescent="0.3">
      <c r="A70" s="141"/>
      <c r="B70" s="138"/>
      <c r="C70" s="54" t="s">
        <v>97</v>
      </c>
    </row>
    <row r="71" spans="1:3" ht="57.6" x14ac:dyDescent="0.3">
      <c r="A71" s="141"/>
      <c r="B71" s="138"/>
      <c r="C71" s="54" t="s">
        <v>98</v>
      </c>
    </row>
    <row r="72" spans="1:3" ht="28.8" x14ac:dyDescent="0.3">
      <c r="A72" s="141"/>
      <c r="B72" s="138"/>
      <c r="C72" s="54" t="s">
        <v>99</v>
      </c>
    </row>
    <row r="73" spans="1:3" x14ac:dyDescent="0.3">
      <c r="A73" s="141"/>
      <c r="B73" s="138"/>
      <c r="C73" s="54" t="s">
        <v>100</v>
      </c>
    </row>
    <row r="74" spans="1:3" ht="28.8" x14ac:dyDescent="0.3">
      <c r="A74" s="141"/>
      <c r="B74" s="138"/>
      <c r="C74" s="54" t="s">
        <v>101</v>
      </c>
    </row>
    <row r="75" spans="1:3" ht="43.2" x14ac:dyDescent="0.3">
      <c r="A75" s="141"/>
      <c r="B75" s="138"/>
      <c r="C75" s="54" t="s">
        <v>102</v>
      </c>
    </row>
    <row r="76" spans="1:3" ht="43.2" x14ac:dyDescent="0.3">
      <c r="A76" s="141"/>
      <c r="B76" s="138"/>
      <c r="C76" s="54" t="s">
        <v>103</v>
      </c>
    </row>
    <row r="77" spans="1:3" x14ac:dyDescent="0.3">
      <c r="A77" s="141"/>
      <c r="B77" s="138"/>
      <c r="C77" s="54" t="s">
        <v>104</v>
      </c>
    </row>
    <row r="78" spans="1:3" x14ac:dyDescent="0.3">
      <c r="A78" s="141"/>
      <c r="B78" s="138"/>
      <c r="C78" s="54" t="s">
        <v>105</v>
      </c>
    </row>
    <row r="79" spans="1:3" x14ac:dyDescent="0.3">
      <c r="A79" s="141"/>
      <c r="B79" s="138"/>
      <c r="C79" s="54" t="s">
        <v>106</v>
      </c>
    </row>
    <row r="80" spans="1:3" ht="28.8" x14ac:dyDescent="0.3">
      <c r="A80" s="141"/>
      <c r="B80" s="138"/>
      <c r="C80" s="54" t="s">
        <v>107</v>
      </c>
    </row>
    <row r="81" spans="1:3" x14ac:dyDescent="0.3">
      <c r="A81" s="141"/>
      <c r="B81" s="138"/>
      <c r="C81" s="54" t="s">
        <v>108</v>
      </c>
    </row>
    <row r="82" spans="1:3" x14ac:dyDescent="0.3">
      <c r="A82" s="141"/>
      <c r="B82" s="138"/>
      <c r="C82" s="54" t="s">
        <v>109</v>
      </c>
    </row>
    <row r="83" spans="1:3" ht="28.8" x14ac:dyDescent="0.3">
      <c r="A83" s="141"/>
      <c r="B83" s="138"/>
      <c r="C83" s="54" t="s">
        <v>110</v>
      </c>
    </row>
    <row r="84" spans="1:3" ht="28.8" x14ac:dyDescent="0.3">
      <c r="A84" s="141"/>
      <c r="B84" s="138"/>
      <c r="C84" s="54" t="s">
        <v>111</v>
      </c>
    </row>
    <row r="85" spans="1:3" ht="28.8" x14ac:dyDescent="0.3">
      <c r="A85" s="141"/>
      <c r="B85" s="138"/>
      <c r="C85" s="54" t="s">
        <v>112</v>
      </c>
    </row>
    <row r="86" spans="1:3" x14ac:dyDescent="0.3">
      <c r="A86" s="141"/>
      <c r="B86" s="138"/>
      <c r="C86" s="54" t="s">
        <v>113</v>
      </c>
    </row>
    <row r="87" spans="1:3" x14ac:dyDescent="0.3">
      <c r="A87" s="141"/>
      <c r="B87" s="138"/>
      <c r="C87" s="54" t="s">
        <v>114</v>
      </c>
    </row>
    <row r="88" spans="1:3" x14ac:dyDescent="0.3">
      <c r="A88" s="141"/>
      <c r="B88" s="138"/>
      <c r="C88" s="54" t="s">
        <v>66</v>
      </c>
    </row>
    <row r="89" spans="1:3" x14ac:dyDescent="0.3">
      <c r="A89" s="140">
        <v>226</v>
      </c>
      <c r="B89" s="152" t="s">
        <v>44</v>
      </c>
      <c r="C89" s="153"/>
    </row>
    <row r="90" spans="1:3" x14ac:dyDescent="0.3">
      <c r="A90" s="141"/>
      <c r="B90" s="138"/>
      <c r="C90" s="56" t="s">
        <v>147</v>
      </c>
    </row>
    <row r="91" spans="1:3" ht="28.8" x14ac:dyDescent="0.3">
      <c r="A91" s="141"/>
      <c r="B91" s="138"/>
      <c r="C91" s="56" t="s">
        <v>148</v>
      </c>
    </row>
    <row r="92" spans="1:3" ht="28.8" x14ac:dyDescent="0.3">
      <c r="A92" s="141"/>
      <c r="B92" s="138"/>
      <c r="C92" s="56" t="s">
        <v>149</v>
      </c>
    </row>
    <row r="93" spans="1:3" x14ac:dyDescent="0.3">
      <c r="A93" s="141"/>
      <c r="B93" s="138"/>
      <c r="C93" s="56" t="s">
        <v>150</v>
      </c>
    </row>
    <row r="94" spans="1:3" x14ac:dyDescent="0.3">
      <c r="A94" s="141"/>
      <c r="B94" s="138"/>
      <c r="C94" s="56" t="s">
        <v>151</v>
      </c>
    </row>
    <row r="95" spans="1:3" ht="43.2" x14ac:dyDescent="0.3">
      <c r="A95" s="141"/>
      <c r="B95" s="138"/>
      <c r="C95" s="56" t="s">
        <v>152</v>
      </c>
    </row>
    <row r="96" spans="1:3" ht="28.8" x14ac:dyDescent="0.3">
      <c r="A96" s="141"/>
      <c r="B96" s="138"/>
      <c r="C96" s="56" t="s">
        <v>153</v>
      </c>
    </row>
    <row r="97" spans="1:3" ht="28.8" x14ac:dyDescent="0.3">
      <c r="A97" s="141"/>
      <c r="B97" s="138"/>
      <c r="C97" s="56" t="s">
        <v>154</v>
      </c>
    </row>
    <row r="98" spans="1:3" ht="72" x14ac:dyDescent="0.3">
      <c r="A98" s="141"/>
      <c r="B98" s="138"/>
      <c r="C98" s="56" t="s">
        <v>155</v>
      </c>
    </row>
    <row r="99" spans="1:3" x14ac:dyDescent="0.3">
      <c r="A99" s="141"/>
      <c r="B99" s="138"/>
      <c r="C99" s="54" t="s">
        <v>156</v>
      </c>
    </row>
    <row r="100" spans="1:3" ht="43.2" x14ac:dyDescent="0.3">
      <c r="A100" s="141"/>
      <c r="B100" s="138"/>
      <c r="C100" s="56" t="s">
        <v>157</v>
      </c>
    </row>
    <row r="101" spans="1:3" ht="28.8" x14ac:dyDescent="0.3">
      <c r="A101" s="141"/>
      <c r="B101" s="138"/>
      <c r="C101" s="56" t="s">
        <v>158</v>
      </c>
    </row>
    <row r="102" spans="1:3" ht="28.8" x14ac:dyDescent="0.3">
      <c r="A102" s="141"/>
      <c r="B102" s="138"/>
      <c r="C102" s="56" t="s">
        <v>159</v>
      </c>
    </row>
    <row r="103" spans="1:3" ht="28.8" x14ac:dyDescent="0.3">
      <c r="A103" s="141"/>
      <c r="B103" s="138"/>
      <c r="C103" s="56" t="s">
        <v>160</v>
      </c>
    </row>
    <row r="104" spans="1:3" ht="43.2" x14ac:dyDescent="0.3">
      <c r="A104" s="141"/>
      <c r="B104" s="138"/>
      <c r="C104" s="56" t="s">
        <v>161</v>
      </c>
    </row>
    <row r="105" spans="1:3" ht="44.25" customHeight="1" x14ac:dyDescent="0.3">
      <c r="A105" s="141"/>
      <c r="B105" s="138"/>
      <c r="C105" s="56" t="s">
        <v>162</v>
      </c>
    </row>
    <row r="106" spans="1:3" x14ac:dyDescent="0.3">
      <c r="A106" s="141"/>
      <c r="B106" s="138"/>
      <c r="C106" s="56" t="s">
        <v>163</v>
      </c>
    </row>
    <row r="107" spans="1:3" x14ac:dyDescent="0.3">
      <c r="A107" s="141"/>
      <c r="B107" s="138"/>
      <c r="C107" s="56" t="s">
        <v>164</v>
      </c>
    </row>
    <row r="108" spans="1:3" x14ac:dyDescent="0.3">
      <c r="A108" s="141"/>
      <c r="B108" s="138"/>
      <c r="C108" s="56" t="s">
        <v>165</v>
      </c>
    </row>
    <row r="109" spans="1:3" ht="28.8" x14ac:dyDescent="0.3">
      <c r="A109" s="141"/>
      <c r="B109" s="138"/>
      <c r="C109" s="56" t="s">
        <v>166</v>
      </c>
    </row>
    <row r="110" spans="1:3" ht="28.8" x14ac:dyDescent="0.3">
      <c r="A110" s="141"/>
      <c r="B110" s="138"/>
      <c r="C110" s="56" t="s">
        <v>167</v>
      </c>
    </row>
    <row r="111" spans="1:3" ht="43.2" x14ac:dyDescent="0.3">
      <c r="A111" s="141"/>
      <c r="B111" s="138"/>
      <c r="C111" s="56" t="s">
        <v>168</v>
      </c>
    </row>
    <row r="112" spans="1:3" x14ac:dyDescent="0.3">
      <c r="A112" s="141"/>
      <c r="B112" s="138"/>
      <c r="C112" s="56" t="s">
        <v>169</v>
      </c>
    </row>
    <row r="113" spans="1:3" x14ac:dyDescent="0.3">
      <c r="A113" s="141"/>
      <c r="B113" s="138"/>
      <c r="C113" s="56" t="s">
        <v>170</v>
      </c>
    </row>
    <row r="114" spans="1:3" x14ac:dyDescent="0.3">
      <c r="A114" s="141"/>
      <c r="B114" s="138"/>
      <c r="C114" s="56" t="s">
        <v>171</v>
      </c>
    </row>
    <row r="115" spans="1:3" x14ac:dyDescent="0.3">
      <c r="A115" s="141"/>
      <c r="B115" s="138"/>
      <c r="C115" s="56" t="s">
        <v>172</v>
      </c>
    </row>
    <row r="116" spans="1:3" x14ac:dyDescent="0.3">
      <c r="A116" s="141"/>
      <c r="B116" s="138"/>
      <c r="C116" s="56" t="s">
        <v>173</v>
      </c>
    </row>
    <row r="117" spans="1:3" x14ac:dyDescent="0.3">
      <c r="A117" s="141"/>
      <c r="B117" s="138"/>
      <c r="C117" s="56" t="s">
        <v>174</v>
      </c>
    </row>
    <row r="118" spans="1:3" x14ac:dyDescent="0.3">
      <c r="A118" s="141"/>
      <c r="B118" s="138"/>
      <c r="C118" s="56" t="s">
        <v>175</v>
      </c>
    </row>
    <row r="119" spans="1:3" ht="28.8" x14ac:dyDescent="0.3">
      <c r="A119" s="141"/>
      <c r="B119" s="138"/>
      <c r="C119" s="56" t="s">
        <v>176</v>
      </c>
    </row>
    <row r="120" spans="1:3" ht="43.2" x14ac:dyDescent="0.3">
      <c r="A120" s="141"/>
      <c r="B120" s="138"/>
      <c r="C120" s="56" t="s">
        <v>177</v>
      </c>
    </row>
    <row r="121" spans="1:3" ht="13.5" customHeight="1" x14ac:dyDescent="0.3">
      <c r="A121" s="141"/>
      <c r="B121" s="138"/>
      <c r="C121" s="56" t="s">
        <v>178</v>
      </c>
    </row>
    <row r="122" spans="1:3" x14ac:dyDescent="0.3">
      <c r="A122" s="141"/>
      <c r="B122" s="138"/>
      <c r="C122" s="56" t="s">
        <v>179</v>
      </c>
    </row>
    <row r="123" spans="1:3" ht="28.8" x14ac:dyDescent="0.3">
      <c r="A123" s="141"/>
      <c r="B123" s="138"/>
      <c r="C123" s="56" t="s">
        <v>180</v>
      </c>
    </row>
    <row r="124" spans="1:3" ht="28.8" x14ac:dyDescent="0.3">
      <c r="A124" s="141"/>
      <c r="B124" s="138"/>
      <c r="C124" s="56" t="s">
        <v>181</v>
      </c>
    </row>
    <row r="125" spans="1:3" x14ac:dyDescent="0.3">
      <c r="A125" s="141"/>
      <c r="B125" s="138"/>
      <c r="C125" s="56" t="s">
        <v>182</v>
      </c>
    </row>
    <row r="126" spans="1:3" x14ac:dyDescent="0.3">
      <c r="A126" s="141"/>
      <c r="B126" s="138"/>
      <c r="C126" s="56" t="s">
        <v>183</v>
      </c>
    </row>
    <row r="127" spans="1:3" ht="28.8" x14ac:dyDescent="0.3">
      <c r="A127" s="141"/>
      <c r="B127" s="138"/>
      <c r="C127" s="56" t="s">
        <v>184</v>
      </c>
    </row>
    <row r="128" spans="1:3" x14ac:dyDescent="0.3">
      <c r="A128" s="141"/>
      <c r="B128" s="138"/>
      <c r="C128" s="56" t="s">
        <v>185</v>
      </c>
    </row>
    <row r="129" spans="1:3" x14ac:dyDescent="0.3">
      <c r="A129" s="141"/>
      <c r="B129" s="138"/>
      <c r="C129" s="56" t="s">
        <v>186</v>
      </c>
    </row>
    <row r="130" spans="1:3" ht="28.8" x14ac:dyDescent="0.3">
      <c r="A130" s="141"/>
      <c r="B130" s="138"/>
      <c r="C130" s="56" t="s">
        <v>187</v>
      </c>
    </row>
    <row r="131" spans="1:3" ht="43.2" x14ac:dyDescent="0.3">
      <c r="A131" s="141"/>
      <c r="B131" s="138"/>
      <c r="C131" s="56" t="s">
        <v>188</v>
      </c>
    </row>
    <row r="132" spans="1:3" x14ac:dyDescent="0.3">
      <c r="A132" s="141"/>
      <c r="B132" s="138"/>
      <c r="C132" s="56" t="s">
        <v>189</v>
      </c>
    </row>
    <row r="133" spans="1:3" x14ac:dyDescent="0.3">
      <c r="A133" s="141"/>
      <c r="B133" s="138"/>
      <c r="C133" s="56" t="s">
        <v>190</v>
      </c>
    </row>
    <row r="134" spans="1:3" ht="28.8" x14ac:dyDescent="0.3">
      <c r="A134" s="141"/>
      <c r="B134" s="138"/>
      <c r="C134" s="56" t="s">
        <v>191</v>
      </c>
    </row>
    <row r="135" spans="1:3" ht="28.8" x14ac:dyDescent="0.3">
      <c r="A135" s="141"/>
      <c r="B135" s="138"/>
      <c r="C135" s="56" t="s">
        <v>192</v>
      </c>
    </row>
    <row r="136" spans="1:3" ht="28.8" x14ac:dyDescent="0.3">
      <c r="A136" s="141"/>
      <c r="B136" s="138"/>
      <c r="C136" s="56" t="s">
        <v>193</v>
      </c>
    </row>
    <row r="137" spans="1:3" x14ac:dyDescent="0.3">
      <c r="A137" s="141"/>
      <c r="B137" s="138"/>
      <c r="C137" s="56" t="s">
        <v>194</v>
      </c>
    </row>
    <row r="138" spans="1:3" x14ac:dyDescent="0.3">
      <c r="A138" s="141"/>
      <c r="B138" s="138"/>
      <c r="C138" s="56" t="s">
        <v>195</v>
      </c>
    </row>
    <row r="139" spans="1:3" x14ac:dyDescent="0.3">
      <c r="A139" s="141"/>
      <c r="B139" s="138"/>
      <c r="C139" s="56" t="s">
        <v>196</v>
      </c>
    </row>
    <row r="140" spans="1:3" x14ac:dyDescent="0.3">
      <c r="A140" s="141"/>
      <c r="B140" s="138"/>
      <c r="C140" s="56" t="s">
        <v>197</v>
      </c>
    </row>
    <row r="141" spans="1:3" x14ac:dyDescent="0.3">
      <c r="A141" s="141"/>
      <c r="B141" s="138"/>
      <c r="C141" s="56" t="s">
        <v>198</v>
      </c>
    </row>
    <row r="142" spans="1:3" x14ac:dyDescent="0.3">
      <c r="A142" s="141"/>
      <c r="B142" s="138"/>
      <c r="C142" s="56" t="s">
        <v>199</v>
      </c>
    </row>
    <row r="143" spans="1:3" ht="28.8" x14ac:dyDescent="0.3">
      <c r="A143" s="141"/>
      <c r="B143" s="138"/>
      <c r="C143" s="56" t="s">
        <v>200</v>
      </c>
    </row>
    <row r="144" spans="1:3" ht="15" thickBot="1" x14ac:dyDescent="0.35">
      <c r="A144" s="142"/>
      <c r="B144" s="139"/>
      <c r="C144" s="61" t="s">
        <v>66</v>
      </c>
    </row>
    <row r="145" spans="1:3" ht="15" thickBot="1" x14ac:dyDescent="0.35">
      <c r="A145" s="40" t="s">
        <v>46</v>
      </c>
      <c r="B145" s="154" t="s">
        <v>47</v>
      </c>
      <c r="C145" s="155"/>
    </row>
    <row r="146" spans="1:3" x14ac:dyDescent="0.3">
      <c r="A146" s="151">
        <v>310</v>
      </c>
      <c r="B146" s="143" t="s">
        <v>48</v>
      </c>
      <c r="C146" s="144"/>
    </row>
    <row r="147" spans="1:3" ht="15" customHeight="1" x14ac:dyDescent="0.3">
      <c r="A147" s="141"/>
      <c r="B147" s="138"/>
      <c r="C147" s="56" t="s">
        <v>115</v>
      </c>
    </row>
    <row r="148" spans="1:3" ht="43.2" x14ac:dyDescent="0.3">
      <c r="A148" s="141"/>
      <c r="B148" s="138"/>
      <c r="C148" s="56" t="s">
        <v>116</v>
      </c>
    </row>
    <row r="149" spans="1:3" ht="14.25" customHeight="1" x14ac:dyDescent="0.3">
      <c r="A149" s="141"/>
      <c r="B149" s="138"/>
      <c r="C149" s="56" t="s">
        <v>117</v>
      </c>
    </row>
    <row r="150" spans="1:3" ht="28.8" x14ac:dyDescent="0.3">
      <c r="A150" s="141"/>
      <c r="B150" s="138"/>
      <c r="C150" s="56" t="s">
        <v>118</v>
      </c>
    </row>
    <row r="151" spans="1:3" ht="28.8" x14ac:dyDescent="0.3">
      <c r="A151" s="141"/>
      <c r="B151" s="138"/>
      <c r="C151" s="56" t="s">
        <v>119</v>
      </c>
    </row>
    <row r="152" spans="1:3" x14ac:dyDescent="0.3">
      <c r="A152" s="141"/>
      <c r="B152" s="138"/>
      <c r="C152" s="56" t="s">
        <v>66</v>
      </c>
    </row>
    <row r="153" spans="1:3" x14ac:dyDescent="0.3">
      <c r="A153" s="140">
        <v>320</v>
      </c>
      <c r="B153" s="152" t="s">
        <v>49</v>
      </c>
      <c r="C153" s="153"/>
    </row>
    <row r="154" spans="1:3" x14ac:dyDescent="0.3">
      <c r="A154" s="141"/>
      <c r="B154" s="138"/>
      <c r="C154" s="56" t="s">
        <v>120</v>
      </c>
    </row>
    <row r="155" spans="1:3" x14ac:dyDescent="0.3">
      <c r="A155" s="141"/>
      <c r="B155" s="138"/>
      <c r="C155" s="56" t="s">
        <v>121</v>
      </c>
    </row>
    <row r="156" spans="1:3" x14ac:dyDescent="0.3">
      <c r="A156" s="141"/>
      <c r="B156" s="138"/>
      <c r="C156" s="56" t="s">
        <v>122</v>
      </c>
    </row>
    <row r="157" spans="1:3" ht="28.8" x14ac:dyDescent="0.3">
      <c r="A157" s="141"/>
      <c r="B157" s="138"/>
      <c r="C157" s="56" t="s">
        <v>123</v>
      </c>
    </row>
    <row r="158" spans="1:3" ht="28.8" x14ac:dyDescent="0.3">
      <c r="A158" s="141"/>
      <c r="B158" s="138"/>
      <c r="C158" s="56" t="s">
        <v>124</v>
      </c>
    </row>
    <row r="159" spans="1:3" ht="61.5" customHeight="1" x14ac:dyDescent="0.3">
      <c r="A159" s="141"/>
      <c r="B159" s="138"/>
      <c r="C159" s="56" t="s">
        <v>125</v>
      </c>
    </row>
    <row r="160" spans="1:3" ht="57.6" x14ac:dyDescent="0.3">
      <c r="A160" s="141"/>
      <c r="B160" s="138"/>
      <c r="C160" s="56" t="s">
        <v>126</v>
      </c>
    </row>
    <row r="161" spans="1:3" x14ac:dyDescent="0.3">
      <c r="A161" s="141"/>
      <c r="B161" s="138"/>
      <c r="C161" s="56" t="s">
        <v>127</v>
      </c>
    </row>
    <row r="162" spans="1:3" x14ac:dyDescent="0.3">
      <c r="A162" s="141"/>
      <c r="B162" s="138"/>
      <c r="C162" s="56" t="s">
        <v>128</v>
      </c>
    </row>
    <row r="163" spans="1:3" ht="43.5" customHeight="1" x14ac:dyDescent="0.3">
      <c r="A163" s="141"/>
      <c r="B163" s="138"/>
      <c r="C163" s="56" t="s">
        <v>129</v>
      </c>
    </row>
    <row r="164" spans="1:3" x14ac:dyDescent="0.3">
      <c r="A164" s="141"/>
      <c r="B164" s="138"/>
      <c r="C164" s="58" t="s">
        <v>130</v>
      </c>
    </row>
    <row r="165" spans="1:3" x14ac:dyDescent="0.3">
      <c r="A165" s="140">
        <v>330</v>
      </c>
      <c r="B165" s="152" t="s">
        <v>92</v>
      </c>
      <c r="C165" s="153"/>
    </row>
    <row r="166" spans="1:3" ht="74.25" customHeight="1" x14ac:dyDescent="0.3">
      <c r="A166" s="141"/>
      <c r="B166" s="57"/>
      <c r="C166" s="56" t="s">
        <v>131</v>
      </c>
    </row>
    <row r="167" spans="1:3" x14ac:dyDescent="0.3">
      <c r="A167" s="140">
        <v>340</v>
      </c>
      <c r="B167" s="152" t="s">
        <v>50</v>
      </c>
      <c r="C167" s="153"/>
    </row>
    <row r="168" spans="1:3" x14ac:dyDescent="0.3">
      <c r="A168" s="141"/>
      <c r="B168" s="138"/>
      <c r="C168" s="54" t="s">
        <v>132</v>
      </c>
    </row>
    <row r="169" spans="1:3" x14ac:dyDescent="0.3">
      <c r="A169" s="141"/>
      <c r="B169" s="138"/>
      <c r="C169" s="54" t="s">
        <v>133</v>
      </c>
    </row>
    <row r="170" spans="1:3" x14ac:dyDescent="0.3">
      <c r="A170" s="141"/>
      <c r="B170" s="138"/>
      <c r="C170" s="54" t="s">
        <v>134</v>
      </c>
    </row>
    <row r="171" spans="1:3" x14ac:dyDescent="0.3">
      <c r="A171" s="141"/>
      <c r="B171" s="138"/>
      <c r="C171" s="54" t="s">
        <v>135</v>
      </c>
    </row>
    <row r="172" spans="1:3" x14ac:dyDescent="0.3">
      <c r="A172" s="141"/>
      <c r="B172" s="138"/>
      <c r="C172" s="54" t="s">
        <v>136</v>
      </c>
    </row>
    <row r="173" spans="1:3" x14ac:dyDescent="0.3">
      <c r="A173" s="141"/>
      <c r="B173" s="138"/>
      <c r="C173" s="54" t="s">
        <v>137</v>
      </c>
    </row>
    <row r="174" spans="1:3" x14ac:dyDescent="0.3">
      <c r="A174" s="141"/>
      <c r="B174" s="138"/>
      <c r="C174" s="54" t="s">
        <v>138</v>
      </c>
    </row>
    <row r="175" spans="1:3" ht="28.8" x14ac:dyDescent="0.3">
      <c r="A175" s="141"/>
      <c r="B175" s="138"/>
      <c r="C175" s="54" t="s">
        <v>139</v>
      </c>
    </row>
    <row r="176" spans="1:3" x14ac:dyDescent="0.3">
      <c r="A176" s="141"/>
      <c r="B176" s="138"/>
      <c r="C176" s="54" t="s">
        <v>140</v>
      </c>
    </row>
    <row r="177" spans="1:12" x14ac:dyDescent="0.3">
      <c r="A177" s="141"/>
      <c r="B177" s="138"/>
      <c r="C177" s="54" t="s">
        <v>141</v>
      </c>
    </row>
    <row r="178" spans="1:12" x14ac:dyDescent="0.3">
      <c r="A178" s="141"/>
      <c r="B178" s="138"/>
      <c r="C178" s="54" t="s">
        <v>142</v>
      </c>
    </row>
    <row r="179" spans="1:12" x14ac:dyDescent="0.3">
      <c r="A179" s="141"/>
      <c r="B179" s="138"/>
      <c r="C179" s="54" t="s">
        <v>143</v>
      </c>
    </row>
    <row r="180" spans="1:12" ht="15" thickBot="1" x14ac:dyDescent="0.35">
      <c r="A180" s="142"/>
      <c r="B180" s="139"/>
      <c r="C180" s="62" t="s">
        <v>144</v>
      </c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ht="15" thickBot="1" x14ac:dyDescent="0.35">
      <c r="A181" s="129"/>
      <c r="B181" s="130"/>
      <c r="C181" s="131"/>
      <c r="D181" s="42"/>
      <c r="E181" s="42"/>
      <c r="F181" s="42"/>
      <c r="G181" s="42"/>
      <c r="H181" s="42"/>
      <c r="I181" s="42"/>
      <c r="J181" s="42"/>
      <c r="K181" s="42"/>
      <c r="L181" s="41"/>
    </row>
    <row r="182" spans="1:12" x14ac:dyDescent="0.3"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3">
      <c r="D183" s="41"/>
      <c r="E183" s="41"/>
      <c r="F183" s="41"/>
      <c r="G183" s="41"/>
      <c r="H183" s="41"/>
      <c r="I183" s="41"/>
      <c r="J183" s="41"/>
      <c r="K183" s="41"/>
      <c r="L183" s="41"/>
    </row>
  </sheetData>
  <sheetProtection algorithmName="SHA-512" hashValue="Je2jD5zXGm2jb+sTJJVfcasQUyJxqi11dlIzFnnaloyiliGz2KTxCZmAwVWrb9rLBpouHilE2rcjtT7/tWNRpw==" saltValue="85mPs/Nm1Ag+Ndferg2I5Q==" spinCount="100000" sheet="1" objects="1" scenarios="1" selectLockedCells="1" selectUnlockedCells="1"/>
  <mergeCells count="47">
    <mergeCell ref="B15:C15"/>
    <mergeCell ref="B17:C17"/>
    <mergeCell ref="B18:C18"/>
    <mergeCell ref="B53:C53"/>
    <mergeCell ref="B35:C35"/>
    <mergeCell ref="B19:B34"/>
    <mergeCell ref="A16:C16"/>
    <mergeCell ref="A63:A64"/>
    <mergeCell ref="B89:C89"/>
    <mergeCell ref="B65:C65"/>
    <mergeCell ref="B63:C63"/>
    <mergeCell ref="B66:B88"/>
    <mergeCell ref="A18:A34"/>
    <mergeCell ref="B36:B52"/>
    <mergeCell ref="A35:A52"/>
    <mergeCell ref="B54:B62"/>
    <mergeCell ref="A53:A62"/>
    <mergeCell ref="A165:A166"/>
    <mergeCell ref="B168:B180"/>
    <mergeCell ref="A167:A180"/>
    <mergeCell ref="A181:C181"/>
    <mergeCell ref="A65:A88"/>
    <mergeCell ref="B147:B152"/>
    <mergeCell ref="A146:A152"/>
    <mergeCell ref="B154:B164"/>
    <mergeCell ref="A153:A164"/>
    <mergeCell ref="B167:C167"/>
    <mergeCell ref="B146:C146"/>
    <mergeCell ref="B153:C153"/>
    <mergeCell ref="B165:C165"/>
    <mergeCell ref="B145:C145"/>
    <mergeCell ref="A1:C1"/>
    <mergeCell ref="A2:C2"/>
    <mergeCell ref="A6:C6"/>
    <mergeCell ref="A14:C14"/>
    <mergeCell ref="B90:B144"/>
    <mergeCell ref="A89:A144"/>
    <mergeCell ref="B9:C9"/>
    <mergeCell ref="B10:C10"/>
    <mergeCell ref="B11:C11"/>
    <mergeCell ref="B12:C12"/>
    <mergeCell ref="B13:C13"/>
    <mergeCell ref="B5:C5"/>
    <mergeCell ref="A4:C4"/>
    <mergeCell ref="B7:C7"/>
    <mergeCell ref="B8:C8"/>
    <mergeCell ref="A3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Составление Плана-Графика</vt:lpstr>
      <vt:lpstr>Расшифровка КОСГУ</vt:lpstr>
      <vt:lpstr>КОСГУ</vt:lpstr>
      <vt:lpstr>'Составление Плана-Графика'!Область_печати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Холодков</dc:creator>
  <cp:lastModifiedBy>Павел</cp:lastModifiedBy>
  <cp:lastPrinted>2014-06-02T11:08:41Z</cp:lastPrinted>
  <dcterms:created xsi:type="dcterms:W3CDTF">2014-04-04T11:54:16Z</dcterms:created>
  <dcterms:modified xsi:type="dcterms:W3CDTF">2014-06-02T19:44:54Z</dcterms:modified>
</cp:coreProperties>
</file>